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arolina.englund\Desktop\"/>
    </mc:Choice>
  </mc:AlternateContent>
  <xr:revisionPtr revIDLastSave="0" documentId="13_ncr:1_{3482BBB8-F6D8-48E4-A01B-E7BD362CFACF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Information" sheetId="13" r:id="rId1"/>
    <sheet name="Control Report" sheetId="2" r:id="rId2"/>
    <sheet name="Gantt" sheetId="3" r:id="rId3"/>
    <sheet name="Dashboard" sheetId="4" r:id="rId4"/>
    <sheet name="1 Checkpoints" sheetId="7" r:id="rId5"/>
    <sheet name="2 Custom solutions" sheetId="8" r:id="rId6"/>
    <sheet name="3 Business Intelligence" sheetId="9" r:id="rId7"/>
    <sheet name="4 External Options" sheetId="10" r:id="rId8"/>
    <sheet name="5 External Adaptations" sheetId="11" r:id="rId9"/>
    <sheet name="6 Costumized Reports &amp; Document" sheetId="12" r:id="rId10"/>
    <sheet name="List" sheetId="1" r:id="rId11"/>
    <sheet name="Data_Gantt" sheetId="5" r:id="rId12"/>
  </sheets>
  <definedNames>
    <definedName name="_xlnm._FilterDatabase" localSheetId="4" hidden="1">'1 Checkpoints'!$A$2:$H$2</definedName>
    <definedName name="_xlnm._FilterDatabase" localSheetId="5" hidden="1">'2 Custom solutions'!$A$2:$K$2</definedName>
    <definedName name="_xlnm._FilterDatabase" localSheetId="6" hidden="1">'3 Business Intelligence'!$A$2:$K$2</definedName>
    <definedName name="_xlnm._FilterDatabase" localSheetId="7" hidden="1">'4 External Options'!$A$2:$I$2</definedName>
    <definedName name="_xlnm._FilterDatabase" localSheetId="8" hidden="1">'5 External Adaptations'!$A$2:$J$2</definedName>
    <definedName name="_xlnm._FilterDatabase" localSheetId="9" hidden="1">'6 Costumized Reports &amp; Document'!$A$2:$J$2</definedName>
    <definedName name="_xlnm._FilterDatabase" localSheetId="2" hidden="1">Gantt!$A$5:$DY$185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3" l="1"/>
  <c r="F20" i="3"/>
  <c r="E20" i="3"/>
  <c r="H16" i="5"/>
  <c r="J16" i="5" s="1"/>
  <c r="G16" i="5"/>
  <c r="F16" i="5"/>
  <c r="E16" i="5"/>
  <c r="I16" i="5" s="1"/>
  <c r="D16" i="5"/>
  <c r="D20" i="3" s="1"/>
  <c r="A16" i="5"/>
  <c r="A20" i="3" s="1"/>
  <c r="I18" i="7"/>
  <c r="J18" i="7" s="1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D122" i="5"/>
  <c r="D126" i="3" s="1"/>
  <c r="F12" i="5"/>
  <c r="G12" i="5"/>
  <c r="H12" i="5"/>
  <c r="J12" i="5" s="1"/>
  <c r="E12" i="5"/>
  <c r="I12" i="5" s="1"/>
  <c r="D12" i="5"/>
  <c r="D16" i="3" s="1"/>
  <c r="A12" i="5"/>
  <c r="A16" i="3" s="1"/>
  <c r="G14" i="2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B4" i="12"/>
  <c r="B5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" i="12"/>
  <c r="C3" i="12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B4" i="11"/>
  <c r="B5" i="11"/>
  <c r="B6" i="11"/>
  <c r="B7" i="11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" i="11"/>
  <c r="C3" i="11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B4" i="10"/>
  <c r="B5" i="10"/>
  <c r="B6" i="10"/>
  <c r="B7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" i="10"/>
  <c r="C3" i="10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" i="9"/>
  <c r="B4" i="9"/>
  <c r="B5" i="9"/>
  <c r="B6" i="9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" i="9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" i="8"/>
  <c r="B3" i="8"/>
  <c r="A8" i="5"/>
  <c r="D8" i="5"/>
  <c r="E8" i="5"/>
  <c r="I8" i="5" s="1"/>
  <c r="F8" i="5"/>
  <c r="G8" i="5"/>
  <c r="H8" i="5"/>
  <c r="J8" i="5" s="1"/>
  <c r="A4" i="5"/>
  <c r="D4" i="5"/>
  <c r="E4" i="5"/>
  <c r="I4" i="5" s="1"/>
  <c r="F4" i="5"/>
  <c r="G4" i="5"/>
  <c r="H4" i="5"/>
  <c r="J4" i="5" s="1"/>
  <c r="A2" i="5"/>
  <c r="D2" i="5"/>
  <c r="E2" i="5"/>
  <c r="I2" i="5" s="1"/>
  <c r="F2" i="5"/>
  <c r="G2" i="5"/>
  <c r="H2" i="5"/>
  <c r="J2" i="5" s="1"/>
  <c r="G16" i="2"/>
  <c r="G15" i="2"/>
  <c r="G13" i="2"/>
  <c r="G12" i="2"/>
  <c r="G11" i="2"/>
  <c r="D153" i="5"/>
  <c r="D157" i="3" s="1"/>
  <c r="D154" i="5"/>
  <c r="D158" i="3" s="1"/>
  <c r="D155" i="5"/>
  <c r="D159" i="3" s="1"/>
  <c r="D156" i="5"/>
  <c r="D160" i="3" s="1"/>
  <c r="D157" i="5"/>
  <c r="D161" i="3" s="1"/>
  <c r="D158" i="5"/>
  <c r="D162" i="3" s="1"/>
  <c r="D159" i="5"/>
  <c r="D163" i="3" s="1"/>
  <c r="D160" i="5"/>
  <c r="D164" i="3" s="1"/>
  <c r="D161" i="5"/>
  <c r="D162" i="5"/>
  <c r="D166" i="3" s="1"/>
  <c r="D163" i="5"/>
  <c r="D167" i="3" s="1"/>
  <c r="D164" i="5"/>
  <c r="D168" i="3" s="1"/>
  <c r="D165" i="5"/>
  <c r="D169" i="3" s="1"/>
  <c r="D166" i="5"/>
  <c r="D170" i="3" s="1"/>
  <c r="D167" i="5"/>
  <c r="D171" i="3" s="1"/>
  <c r="D168" i="5"/>
  <c r="D172" i="3" s="1"/>
  <c r="D169" i="5"/>
  <c r="D173" i="3" s="1"/>
  <c r="D170" i="5"/>
  <c r="D174" i="3" s="1"/>
  <c r="D171" i="5"/>
  <c r="D175" i="3" s="1"/>
  <c r="D172" i="5"/>
  <c r="D176" i="3" s="1"/>
  <c r="D173" i="5"/>
  <c r="D177" i="3" s="1"/>
  <c r="D174" i="5"/>
  <c r="D178" i="3" s="1"/>
  <c r="D175" i="5"/>
  <c r="D179" i="3" s="1"/>
  <c r="D176" i="5"/>
  <c r="D180" i="3" s="1"/>
  <c r="D177" i="5"/>
  <c r="D181" i="3" s="1"/>
  <c r="D178" i="5"/>
  <c r="D182" i="3" s="1"/>
  <c r="D179" i="5"/>
  <c r="D183" i="3" s="1"/>
  <c r="D180" i="5"/>
  <c r="D184" i="3" s="1"/>
  <c r="D181" i="5"/>
  <c r="D185" i="3" s="1"/>
  <c r="D152" i="5"/>
  <c r="D156" i="3" s="1"/>
  <c r="D123" i="5"/>
  <c r="D127" i="3" s="1"/>
  <c r="D124" i="5"/>
  <c r="D128" i="3" s="1"/>
  <c r="D125" i="5"/>
  <c r="D129" i="3" s="1"/>
  <c r="D126" i="5"/>
  <c r="D130" i="3" s="1"/>
  <c r="D127" i="5"/>
  <c r="D131" i="3" s="1"/>
  <c r="D128" i="5"/>
  <c r="D132" i="3" s="1"/>
  <c r="D129" i="5"/>
  <c r="D133" i="3" s="1"/>
  <c r="D130" i="5"/>
  <c r="D134" i="3" s="1"/>
  <c r="D131" i="5"/>
  <c r="D132" i="5"/>
  <c r="D136" i="3" s="1"/>
  <c r="D133" i="5"/>
  <c r="D137" i="3" s="1"/>
  <c r="D134" i="5"/>
  <c r="D138" i="3" s="1"/>
  <c r="D135" i="5"/>
  <c r="D139" i="3" s="1"/>
  <c r="D136" i="5"/>
  <c r="D140" i="3" s="1"/>
  <c r="D137" i="5"/>
  <c r="D141" i="3" s="1"/>
  <c r="D138" i="5"/>
  <c r="D142" i="3" s="1"/>
  <c r="D139" i="5"/>
  <c r="D143" i="3" s="1"/>
  <c r="D140" i="5"/>
  <c r="D144" i="3" s="1"/>
  <c r="D141" i="5"/>
  <c r="D145" i="3" s="1"/>
  <c r="D142" i="5"/>
  <c r="D146" i="3" s="1"/>
  <c r="D143" i="5"/>
  <c r="D147" i="3" s="1"/>
  <c r="D144" i="5"/>
  <c r="D148" i="3" s="1"/>
  <c r="D145" i="5"/>
  <c r="D149" i="3" s="1"/>
  <c r="D146" i="5"/>
  <c r="D150" i="3" s="1"/>
  <c r="D147" i="5"/>
  <c r="D151" i="3" s="1"/>
  <c r="D148" i="5"/>
  <c r="D152" i="3" s="1"/>
  <c r="D149" i="5"/>
  <c r="D153" i="3" s="1"/>
  <c r="D150" i="5"/>
  <c r="D154" i="3" s="1"/>
  <c r="D151" i="5"/>
  <c r="D155" i="3" s="1"/>
  <c r="I20" i="7"/>
  <c r="I21" i="7"/>
  <c r="I22" i="7"/>
  <c r="I23" i="7"/>
  <c r="J23" i="7"/>
  <c r="I24" i="7"/>
  <c r="J24" i="7"/>
  <c r="I25" i="7"/>
  <c r="I26" i="7"/>
  <c r="I27" i="7"/>
  <c r="I28" i="7"/>
  <c r="I29" i="7"/>
  <c r="I30" i="7"/>
  <c r="J30" i="7"/>
  <c r="I31" i="7"/>
  <c r="I32" i="7"/>
  <c r="I33" i="7"/>
  <c r="I19" i="7"/>
  <c r="K15" i="12"/>
  <c r="L15" i="12" s="1"/>
  <c r="K14" i="12"/>
  <c r="L14" i="12" s="1"/>
  <c r="K13" i="12"/>
  <c r="L13" i="12" s="1"/>
  <c r="K12" i="12"/>
  <c r="L12" i="12" s="1"/>
  <c r="K11" i="12"/>
  <c r="L11" i="12" s="1"/>
  <c r="K10" i="12"/>
  <c r="L10" i="12" s="1"/>
  <c r="K9" i="12"/>
  <c r="L9" i="12" s="1"/>
  <c r="K8" i="12"/>
  <c r="L8" i="12" s="1"/>
  <c r="K7" i="12"/>
  <c r="L7" i="12" s="1"/>
  <c r="K6" i="12"/>
  <c r="L6" i="12" s="1"/>
  <c r="K5" i="12"/>
  <c r="L5" i="12" s="1"/>
  <c r="K4" i="12"/>
  <c r="L4" i="12" s="1"/>
  <c r="K3" i="12"/>
  <c r="L3" i="12" s="1"/>
  <c r="K2" i="12"/>
  <c r="K9" i="11"/>
  <c r="L9" i="11" s="1"/>
  <c r="K8" i="11"/>
  <c r="L8" i="11" s="1"/>
  <c r="K7" i="11"/>
  <c r="L7" i="11" s="1"/>
  <c r="K6" i="11"/>
  <c r="L6" i="11" s="1"/>
  <c r="K5" i="11"/>
  <c r="L5" i="11" s="1"/>
  <c r="K4" i="11"/>
  <c r="L4" i="11" s="1"/>
  <c r="K3" i="11"/>
  <c r="L3" i="11" s="1"/>
  <c r="K2" i="11"/>
  <c r="J10" i="10"/>
  <c r="K10" i="10" s="1"/>
  <c r="J9" i="10"/>
  <c r="K9" i="10" s="1"/>
  <c r="J8" i="10"/>
  <c r="K8" i="10" s="1"/>
  <c r="J7" i="10"/>
  <c r="K7" i="10" s="1"/>
  <c r="J6" i="10"/>
  <c r="K6" i="10" s="1"/>
  <c r="J5" i="10"/>
  <c r="K5" i="10" s="1"/>
  <c r="J4" i="10"/>
  <c r="K4" i="10" s="1"/>
  <c r="J3" i="10"/>
  <c r="K3" i="10" s="1"/>
  <c r="J2" i="10"/>
  <c r="L10" i="9"/>
  <c r="M10" i="9" s="1"/>
  <c r="L9" i="9"/>
  <c r="M9" i="9" s="1"/>
  <c r="L8" i="9"/>
  <c r="M8" i="9" s="1"/>
  <c r="L7" i="9"/>
  <c r="M7" i="9" s="1"/>
  <c r="L6" i="9"/>
  <c r="M6" i="9" s="1"/>
  <c r="L5" i="9"/>
  <c r="M5" i="9" s="1"/>
  <c r="L4" i="9"/>
  <c r="M4" i="9" s="1"/>
  <c r="L3" i="9"/>
  <c r="M3" i="9" s="1"/>
  <c r="L2" i="9"/>
  <c r="L32" i="8"/>
  <c r="M32" i="8" s="1"/>
  <c r="L31" i="8"/>
  <c r="M31" i="8" s="1"/>
  <c r="L30" i="8"/>
  <c r="M30" i="8" s="1"/>
  <c r="L29" i="8"/>
  <c r="M29" i="8" s="1"/>
  <c r="L28" i="8"/>
  <c r="M28" i="8" s="1"/>
  <c r="L27" i="8"/>
  <c r="M27" i="8" s="1"/>
  <c r="L26" i="8"/>
  <c r="M26" i="8" s="1"/>
  <c r="L25" i="8"/>
  <c r="M25" i="8" s="1"/>
  <c r="L24" i="8"/>
  <c r="M24" i="8" s="1"/>
  <c r="L23" i="8"/>
  <c r="M23" i="8" s="1"/>
  <c r="L22" i="8"/>
  <c r="M22" i="8" s="1"/>
  <c r="L21" i="8"/>
  <c r="M21" i="8" s="1"/>
  <c r="L20" i="8"/>
  <c r="M20" i="8" s="1"/>
  <c r="L19" i="8"/>
  <c r="M19" i="8" s="1"/>
  <c r="L18" i="8"/>
  <c r="M18" i="8" s="1"/>
  <c r="L17" i="8"/>
  <c r="M17" i="8" s="1"/>
  <c r="L16" i="8"/>
  <c r="M16" i="8" s="1"/>
  <c r="L15" i="8"/>
  <c r="M15" i="8" s="1"/>
  <c r="L14" i="8"/>
  <c r="M14" i="8" s="1"/>
  <c r="L13" i="8"/>
  <c r="M13" i="8" s="1"/>
  <c r="L12" i="8"/>
  <c r="M12" i="8" s="1"/>
  <c r="L11" i="8"/>
  <c r="M11" i="8" s="1"/>
  <c r="L10" i="8"/>
  <c r="M10" i="8" s="1"/>
  <c r="L9" i="8"/>
  <c r="M9" i="8" s="1"/>
  <c r="L8" i="8"/>
  <c r="M8" i="8" s="1"/>
  <c r="L7" i="8"/>
  <c r="M7" i="8" s="1"/>
  <c r="L6" i="8"/>
  <c r="M6" i="8" s="1"/>
  <c r="L5" i="8"/>
  <c r="M5" i="8" s="1"/>
  <c r="L4" i="8"/>
  <c r="M4" i="8" s="1"/>
  <c r="L3" i="8"/>
  <c r="L2" i="8"/>
  <c r="I17" i="7"/>
  <c r="J17" i="7" s="1"/>
  <c r="I15" i="7"/>
  <c r="J15" i="7" s="1"/>
  <c r="I13" i="7"/>
  <c r="J13" i="7" s="1"/>
  <c r="I12" i="7"/>
  <c r="J12" i="7" s="1"/>
  <c r="I9" i="7"/>
  <c r="J9" i="7" s="1"/>
  <c r="I8" i="7"/>
  <c r="J8" i="7" s="1"/>
  <c r="I7" i="7"/>
  <c r="J7" i="7" s="1"/>
  <c r="I5" i="7"/>
  <c r="J5" i="7" s="1"/>
  <c r="I11" i="7"/>
  <c r="J11" i="7" s="1"/>
  <c r="I3" i="7"/>
  <c r="J3" i="7" s="1"/>
  <c r="J2" i="7"/>
  <c r="I2" i="7"/>
  <c r="H181" i="5"/>
  <c r="J181" i="5" s="1"/>
  <c r="G181" i="5"/>
  <c r="F181" i="5"/>
  <c r="E181" i="5"/>
  <c r="A181" i="5"/>
  <c r="H180" i="5"/>
  <c r="J180" i="5" s="1"/>
  <c r="G180" i="5"/>
  <c r="F180" i="5"/>
  <c r="E180" i="5"/>
  <c r="A180" i="5"/>
  <c r="H179" i="5"/>
  <c r="J179" i="5" s="1"/>
  <c r="G179" i="5"/>
  <c r="F179" i="5"/>
  <c r="E179" i="5"/>
  <c r="A179" i="5"/>
  <c r="H178" i="5"/>
  <c r="J178" i="5" s="1"/>
  <c r="G178" i="5"/>
  <c r="F178" i="5"/>
  <c r="E178" i="5"/>
  <c r="A178" i="5"/>
  <c r="H177" i="5"/>
  <c r="J177" i="5" s="1"/>
  <c r="G177" i="5"/>
  <c r="F177" i="5"/>
  <c r="E177" i="5"/>
  <c r="A177" i="5"/>
  <c r="H176" i="5"/>
  <c r="J176" i="5" s="1"/>
  <c r="G176" i="5"/>
  <c r="F176" i="5"/>
  <c r="E176" i="5"/>
  <c r="A176" i="5"/>
  <c r="H175" i="5"/>
  <c r="J175" i="5" s="1"/>
  <c r="G175" i="5"/>
  <c r="F175" i="5"/>
  <c r="E175" i="5"/>
  <c r="A175" i="5"/>
  <c r="H174" i="5"/>
  <c r="J174" i="5" s="1"/>
  <c r="G174" i="5"/>
  <c r="F174" i="5"/>
  <c r="E174" i="5"/>
  <c r="A174" i="5"/>
  <c r="H173" i="5"/>
  <c r="J173" i="5" s="1"/>
  <c r="G173" i="5"/>
  <c r="F173" i="5"/>
  <c r="E173" i="5"/>
  <c r="A173" i="5"/>
  <c r="H172" i="5"/>
  <c r="J172" i="5" s="1"/>
  <c r="G172" i="5"/>
  <c r="F172" i="5"/>
  <c r="E172" i="5"/>
  <c r="A172" i="5"/>
  <c r="H171" i="5"/>
  <c r="J171" i="5" s="1"/>
  <c r="G171" i="5"/>
  <c r="F171" i="5"/>
  <c r="E171" i="5"/>
  <c r="A171" i="5"/>
  <c r="H170" i="5"/>
  <c r="J170" i="5" s="1"/>
  <c r="G170" i="5"/>
  <c r="F170" i="5"/>
  <c r="E170" i="5"/>
  <c r="A170" i="5"/>
  <c r="H169" i="5"/>
  <c r="J169" i="5" s="1"/>
  <c r="G169" i="5"/>
  <c r="F169" i="5"/>
  <c r="E169" i="5"/>
  <c r="A169" i="5"/>
  <c r="H168" i="5"/>
  <c r="J168" i="5" s="1"/>
  <c r="G168" i="5"/>
  <c r="F168" i="5"/>
  <c r="E168" i="5"/>
  <c r="A168" i="5"/>
  <c r="H167" i="5"/>
  <c r="J167" i="5" s="1"/>
  <c r="G167" i="5"/>
  <c r="F167" i="5"/>
  <c r="E167" i="5"/>
  <c r="A167" i="5"/>
  <c r="H166" i="5"/>
  <c r="J166" i="5" s="1"/>
  <c r="G166" i="5"/>
  <c r="F166" i="5"/>
  <c r="E166" i="5"/>
  <c r="A166" i="5"/>
  <c r="H165" i="5"/>
  <c r="J165" i="5" s="1"/>
  <c r="G165" i="5"/>
  <c r="F165" i="5"/>
  <c r="E165" i="5"/>
  <c r="A165" i="5"/>
  <c r="H164" i="5"/>
  <c r="J164" i="5" s="1"/>
  <c r="G164" i="5"/>
  <c r="F164" i="5"/>
  <c r="E164" i="5"/>
  <c r="A164" i="5"/>
  <c r="H163" i="5"/>
  <c r="J163" i="5" s="1"/>
  <c r="G163" i="5"/>
  <c r="F163" i="5"/>
  <c r="E163" i="5"/>
  <c r="A163" i="5"/>
  <c r="H162" i="5"/>
  <c r="J162" i="5" s="1"/>
  <c r="G162" i="5"/>
  <c r="F162" i="5"/>
  <c r="E162" i="5"/>
  <c r="A162" i="5"/>
  <c r="H161" i="5"/>
  <c r="J161" i="5" s="1"/>
  <c r="G161" i="5"/>
  <c r="F161" i="5"/>
  <c r="E161" i="5"/>
  <c r="I161" i="5" s="1"/>
  <c r="A161" i="5"/>
  <c r="H160" i="5"/>
  <c r="J160" i="5" s="1"/>
  <c r="G160" i="5"/>
  <c r="F160" i="5"/>
  <c r="E160" i="5"/>
  <c r="A160" i="5"/>
  <c r="H159" i="5"/>
  <c r="J159" i="5" s="1"/>
  <c r="G159" i="5"/>
  <c r="F159" i="5"/>
  <c r="E159" i="5"/>
  <c r="A159" i="5"/>
  <c r="H158" i="5"/>
  <c r="J158" i="5" s="1"/>
  <c r="G158" i="5"/>
  <c r="F158" i="5"/>
  <c r="E158" i="5"/>
  <c r="A158" i="5"/>
  <c r="H157" i="5"/>
  <c r="J157" i="5" s="1"/>
  <c r="G157" i="5"/>
  <c r="F157" i="5"/>
  <c r="E157" i="5"/>
  <c r="A157" i="5"/>
  <c r="H156" i="5"/>
  <c r="J156" i="5" s="1"/>
  <c r="G156" i="5"/>
  <c r="F156" i="5"/>
  <c r="E156" i="5"/>
  <c r="A156" i="5"/>
  <c r="H155" i="5"/>
  <c r="J155" i="5" s="1"/>
  <c r="G155" i="5"/>
  <c r="F155" i="5"/>
  <c r="E155" i="5"/>
  <c r="A155" i="5"/>
  <c r="H154" i="5"/>
  <c r="J154" i="5" s="1"/>
  <c r="G154" i="5"/>
  <c r="F154" i="5"/>
  <c r="E154" i="5"/>
  <c r="A154" i="5"/>
  <c r="H153" i="5"/>
  <c r="J153" i="5" s="1"/>
  <c r="G153" i="5"/>
  <c r="F153" i="5"/>
  <c r="E153" i="5"/>
  <c r="A153" i="5"/>
  <c r="H152" i="5"/>
  <c r="J152" i="5" s="1"/>
  <c r="G152" i="5"/>
  <c r="F152" i="5"/>
  <c r="E152" i="5"/>
  <c r="A152" i="5"/>
  <c r="H151" i="5"/>
  <c r="J151" i="5" s="1"/>
  <c r="G151" i="5"/>
  <c r="F151" i="5"/>
  <c r="E151" i="5"/>
  <c r="A151" i="5"/>
  <c r="H150" i="5"/>
  <c r="J150" i="5" s="1"/>
  <c r="G150" i="5"/>
  <c r="F150" i="5"/>
  <c r="E150" i="5"/>
  <c r="A150" i="5"/>
  <c r="H149" i="5"/>
  <c r="J149" i="5" s="1"/>
  <c r="G149" i="5"/>
  <c r="F149" i="5"/>
  <c r="E149" i="5"/>
  <c r="A149" i="5"/>
  <c r="H148" i="5"/>
  <c r="J148" i="5" s="1"/>
  <c r="G148" i="5"/>
  <c r="F148" i="5"/>
  <c r="E148" i="5"/>
  <c r="A148" i="5"/>
  <c r="H147" i="5"/>
  <c r="J147" i="5" s="1"/>
  <c r="G147" i="5"/>
  <c r="F147" i="5"/>
  <c r="E147" i="5"/>
  <c r="A147" i="5"/>
  <c r="H146" i="5"/>
  <c r="J146" i="5" s="1"/>
  <c r="G146" i="5"/>
  <c r="F146" i="5"/>
  <c r="E146" i="5"/>
  <c r="A146" i="5"/>
  <c r="H145" i="5"/>
  <c r="J145" i="5" s="1"/>
  <c r="G145" i="5"/>
  <c r="F145" i="5"/>
  <c r="E145" i="5"/>
  <c r="A145" i="5"/>
  <c r="H144" i="5"/>
  <c r="J144" i="5" s="1"/>
  <c r="G144" i="5"/>
  <c r="F144" i="5"/>
  <c r="E144" i="5"/>
  <c r="A144" i="5"/>
  <c r="H143" i="5"/>
  <c r="J143" i="5" s="1"/>
  <c r="G143" i="5"/>
  <c r="F143" i="5"/>
  <c r="E143" i="5"/>
  <c r="A143" i="5"/>
  <c r="H142" i="5"/>
  <c r="J142" i="5" s="1"/>
  <c r="G142" i="5"/>
  <c r="F142" i="5"/>
  <c r="E142" i="5"/>
  <c r="A142" i="5"/>
  <c r="H141" i="5"/>
  <c r="J141" i="5" s="1"/>
  <c r="G141" i="5"/>
  <c r="F141" i="5"/>
  <c r="E141" i="5"/>
  <c r="A141" i="5"/>
  <c r="H140" i="5"/>
  <c r="J140" i="5" s="1"/>
  <c r="G140" i="5"/>
  <c r="F140" i="5"/>
  <c r="E140" i="5"/>
  <c r="A140" i="5"/>
  <c r="H139" i="5"/>
  <c r="J139" i="5" s="1"/>
  <c r="G139" i="5"/>
  <c r="F139" i="5"/>
  <c r="E139" i="5"/>
  <c r="A139" i="5"/>
  <c r="H138" i="5"/>
  <c r="J138" i="5" s="1"/>
  <c r="G138" i="5"/>
  <c r="F138" i="5"/>
  <c r="E138" i="5"/>
  <c r="A138" i="5"/>
  <c r="H137" i="5"/>
  <c r="J137" i="5" s="1"/>
  <c r="G137" i="5"/>
  <c r="F137" i="5"/>
  <c r="E137" i="5"/>
  <c r="A137" i="5"/>
  <c r="H136" i="5"/>
  <c r="J136" i="5" s="1"/>
  <c r="G136" i="5"/>
  <c r="F136" i="5"/>
  <c r="E136" i="5"/>
  <c r="A136" i="5"/>
  <c r="H135" i="5"/>
  <c r="J135" i="5" s="1"/>
  <c r="G135" i="5"/>
  <c r="F135" i="5"/>
  <c r="E135" i="5"/>
  <c r="A135" i="5"/>
  <c r="H134" i="5"/>
  <c r="J134" i="5" s="1"/>
  <c r="G134" i="5"/>
  <c r="F134" i="5"/>
  <c r="E134" i="5"/>
  <c r="A134" i="5"/>
  <c r="H133" i="5"/>
  <c r="J133" i="5" s="1"/>
  <c r="G133" i="5"/>
  <c r="F133" i="5"/>
  <c r="E133" i="5"/>
  <c r="A133" i="5"/>
  <c r="H132" i="5"/>
  <c r="J132" i="5" s="1"/>
  <c r="G132" i="5"/>
  <c r="F132" i="5"/>
  <c r="E132" i="5"/>
  <c r="A132" i="5"/>
  <c r="H131" i="5"/>
  <c r="J131" i="5" s="1"/>
  <c r="G131" i="5"/>
  <c r="F131" i="5"/>
  <c r="E131" i="5"/>
  <c r="I131" i="5" s="1"/>
  <c r="A131" i="5"/>
  <c r="H130" i="5"/>
  <c r="J130" i="5" s="1"/>
  <c r="G130" i="5"/>
  <c r="F130" i="5"/>
  <c r="E130" i="5"/>
  <c r="A130" i="5"/>
  <c r="H129" i="5"/>
  <c r="J129" i="5" s="1"/>
  <c r="G129" i="5"/>
  <c r="F129" i="5"/>
  <c r="E129" i="5"/>
  <c r="A129" i="5"/>
  <c r="H128" i="5"/>
  <c r="J128" i="5" s="1"/>
  <c r="G128" i="5"/>
  <c r="F128" i="5"/>
  <c r="E128" i="5"/>
  <c r="A128" i="5"/>
  <c r="H127" i="5"/>
  <c r="J127" i="5" s="1"/>
  <c r="G127" i="5"/>
  <c r="F127" i="5"/>
  <c r="E127" i="5"/>
  <c r="A127" i="5"/>
  <c r="H126" i="5"/>
  <c r="J126" i="5" s="1"/>
  <c r="G126" i="5"/>
  <c r="F126" i="5"/>
  <c r="E126" i="5"/>
  <c r="A126" i="5"/>
  <c r="H125" i="5"/>
  <c r="J125" i="5" s="1"/>
  <c r="G125" i="5"/>
  <c r="F125" i="5"/>
  <c r="E125" i="5"/>
  <c r="A125" i="5"/>
  <c r="H124" i="5"/>
  <c r="J124" i="5" s="1"/>
  <c r="G124" i="5"/>
  <c r="F124" i="5"/>
  <c r="E124" i="5"/>
  <c r="A124" i="5"/>
  <c r="H123" i="5"/>
  <c r="J123" i="5" s="1"/>
  <c r="G123" i="5"/>
  <c r="F123" i="5"/>
  <c r="E123" i="5"/>
  <c r="A123" i="5"/>
  <c r="H122" i="5"/>
  <c r="J122" i="5" s="1"/>
  <c r="G122" i="5"/>
  <c r="F122" i="5"/>
  <c r="E122" i="5"/>
  <c r="I122" i="5" s="1"/>
  <c r="A122" i="5"/>
  <c r="H121" i="5"/>
  <c r="J121" i="5" s="1"/>
  <c r="G121" i="5"/>
  <c r="F121" i="5"/>
  <c r="E121" i="5"/>
  <c r="D121" i="5"/>
  <c r="D125" i="3" s="1"/>
  <c r="A121" i="5"/>
  <c r="H120" i="5"/>
  <c r="J120" i="5" s="1"/>
  <c r="G120" i="5"/>
  <c r="F120" i="5"/>
  <c r="E120" i="5"/>
  <c r="D120" i="5"/>
  <c r="D124" i="3" s="1"/>
  <c r="A120" i="5"/>
  <c r="H119" i="5"/>
  <c r="J119" i="5" s="1"/>
  <c r="G119" i="5"/>
  <c r="F119" i="5"/>
  <c r="E119" i="5"/>
  <c r="D119" i="5"/>
  <c r="D123" i="3" s="1"/>
  <c r="A119" i="5"/>
  <c r="H118" i="5"/>
  <c r="J118" i="5" s="1"/>
  <c r="G118" i="5"/>
  <c r="F118" i="5"/>
  <c r="E118" i="5"/>
  <c r="D118" i="5"/>
  <c r="D122" i="3" s="1"/>
  <c r="A118" i="5"/>
  <c r="H117" i="5"/>
  <c r="J117" i="5" s="1"/>
  <c r="G117" i="5"/>
  <c r="F117" i="5"/>
  <c r="E117" i="5"/>
  <c r="D117" i="5"/>
  <c r="D121" i="3" s="1"/>
  <c r="A117" i="5"/>
  <c r="H116" i="5"/>
  <c r="J116" i="5" s="1"/>
  <c r="G116" i="5"/>
  <c r="F116" i="5"/>
  <c r="E116" i="5"/>
  <c r="D116" i="5"/>
  <c r="D120" i="3" s="1"/>
  <c r="A116" i="5"/>
  <c r="H115" i="5"/>
  <c r="J115" i="5" s="1"/>
  <c r="G115" i="5"/>
  <c r="F115" i="5"/>
  <c r="E115" i="5"/>
  <c r="D115" i="5"/>
  <c r="D119" i="3" s="1"/>
  <c r="A115" i="5"/>
  <c r="H114" i="5"/>
  <c r="J114" i="5" s="1"/>
  <c r="G114" i="5"/>
  <c r="F114" i="5"/>
  <c r="E114" i="5"/>
  <c r="D114" i="5"/>
  <c r="D118" i="3" s="1"/>
  <c r="A114" i="5"/>
  <c r="H113" i="5"/>
  <c r="J113" i="5" s="1"/>
  <c r="G113" i="5"/>
  <c r="F113" i="5"/>
  <c r="E113" i="5"/>
  <c r="D113" i="5"/>
  <c r="D117" i="3" s="1"/>
  <c r="A113" i="5"/>
  <c r="H112" i="5"/>
  <c r="J112" i="5" s="1"/>
  <c r="G112" i="5"/>
  <c r="F112" i="5"/>
  <c r="E112" i="5"/>
  <c r="D112" i="5"/>
  <c r="D116" i="3" s="1"/>
  <c r="A112" i="5"/>
  <c r="H111" i="5"/>
  <c r="J111" i="5" s="1"/>
  <c r="G111" i="5"/>
  <c r="F111" i="5"/>
  <c r="E111" i="5"/>
  <c r="D111" i="5"/>
  <c r="D115" i="3" s="1"/>
  <c r="A111" i="5"/>
  <c r="H110" i="5"/>
  <c r="J110" i="5" s="1"/>
  <c r="G110" i="5"/>
  <c r="F110" i="5"/>
  <c r="E110" i="5"/>
  <c r="I110" i="5" s="1"/>
  <c r="D110" i="5"/>
  <c r="A110" i="5"/>
  <c r="H109" i="5"/>
  <c r="J109" i="5" s="1"/>
  <c r="G109" i="5"/>
  <c r="F109" i="5"/>
  <c r="E109" i="5"/>
  <c r="D109" i="5"/>
  <c r="D113" i="3" s="1"/>
  <c r="A109" i="5"/>
  <c r="H108" i="5"/>
  <c r="J108" i="5" s="1"/>
  <c r="G108" i="5"/>
  <c r="F108" i="5"/>
  <c r="E108" i="5"/>
  <c r="D108" i="5"/>
  <c r="D112" i="3" s="1"/>
  <c r="A108" i="5"/>
  <c r="H107" i="5"/>
  <c r="J107" i="5" s="1"/>
  <c r="G107" i="5"/>
  <c r="F107" i="5"/>
  <c r="E107" i="5"/>
  <c r="D107" i="5"/>
  <c r="D111" i="3" s="1"/>
  <c r="A107" i="5"/>
  <c r="H106" i="5"/>
  <c r="J106" i="5" s="1"/>
  <c r="G106" i="5"/>
  <c r="F106" i="5"/>
  <c r="E106" i="5"/>
  <c r="D106" i="5"/>
  <c r="D110" i="3" s="1"/>
  <c r="A106" i="5"/>
  <c r="H105" i="5"/>
  <c r="J105" i="5" s="1"/>
  <c r="G105" i="5"/>
  <c r="F105" i="5"/>
  <c r="E105" i="5"/>
  <c r="D105" i="5"/>
  <c r="D109" i="3" s="1"/>
  <c r="A105" i="5"/>
  <c r="H104" i="5"/>
  <c r="J104" i="5" s="1"/>
  <c r="G104" i="5"/>
  <c r="F104" i="5"/>
  <c r="E104" i="5"/>
  <c r="D104" i="5"/>
  <c r="D108" i="3" s="1"/>
  <c r="A104" i="5"/>
  <c r="H103" i="5"/>
  <c r="J103" i="5" s="1"/>
  <c r="G103" i="5"/>
  <c r="F103" i="5"/>
  <c r="E103" i="5"/>
  <c r="D103" i="5"/>
  <c r="D107" i="3" s="1"/>
  <c r="A103" i="5"/>
  <c r="H102" i="5"/>
  <c r="J102" i="5" s="1"/>
  <c r="G102" i="5"/>
  <c r="F102" i="5"/>
  <c r="E102" i="5"/>
  <c r="D102" i="5"/>
  <c r="D106" i="3" s="1"/>
  <c r="A102" i="5"/>
  <c r="H101" i="5"/>
  <c r="J101" i="5" s="1"/>
  <c r="G101" i="5"/>
  <c r="F101" i="5"/>
  <c r="E101" i="5"/>
  <c r="D101" i="5"/>
  <c r="D105" i="3" s="1"/>
  <c r="A101" i="5"/>
  <c r="H100" i="5"/>
  <c r="J100" i="5" s="1"/>
  <c r="G100" i="5"/>
  <c r="F100" i="5"/>
  <c r="E100" i="5"/>
  <c r="D100" i="5"/>
  <c r="D104" i="3" s="1"/>
  <c r="A100" i="5"/>
  <c r="H99" i="5"/>
  <c r="J99" i="5" s="1"/>
  <c r="G99" i="5"/>
  <c r="F99" i="5"/>
  <c r="E99" i="5"/>
  <c r="D99" i="5"/>
  <c r="D103" i="3" s="1"/>
  <c r="A99" i="5"/>
  <c r="H98" i="5"/>
  <c r="J98" i="5" s="1"/>
  <c r="G98" i="5"/>
  <c r="F98" i="5"/>
  <c r="E98" i="5"/>
  <c r="D98" i="5"/>
  <c r="D102" i="3" s="1"/>
  <c r="A98" i="5"/>
  <c r="H97" i="5"/>
  <c r="J97" i="5" s="1"/>
  <c r="G97" i="5"/>
  <c r="F97" i="5"/>
  <c r="E97" i="5"/>
  <c r="D97" i="5"/>
  <c r="D101" i="3" s="1"/>
  <c r="A97" i="5"/>
  <c r="H96" i="5"/>
  <c r="J96" i="5" s="1"/>
  <c r="G96" i="5"/>
  <c r="F96" i="5"/>
  <c r="E96" i="5"/>
  <c r="D96" i="5"/>
  <c r="D100" i="3" s="1"/>
  <c r="A96" i="5"/>
  <c r="H95" i="5"/>
  <c r="J95" i="5" s="1"/>
  <c r="G95" i="5"/>
  <c r="F95" i="5"/>
  <c r="E95" i="5"/>
  <c r="D95" i="5"/>
  <c r="D99" i="3" s="1"/>
  <c r="A95" i="5"/>
  <c r="H94" i="5"/>
  <c r="J94" i="5" s="1"/>
  <c r="G94" i="5"/>
  <c r="F94" i="5"/>
  <c r="E94" i="5"/>
  <c r="D94" i="5"/>
  <c r="D98" i="3" s="1"/>
  <c r="A94" i="5"/>
  <c r="H93" i="5"/>
  <c r="J93" i="5" s="1"/>
  <c r="G93" i="5"/>
  <c r="F93" i="5"/>
  <c r="E93" i="5"/>
  <c r="D93" i="5"/>
  <c r="D97" i="3" s="1"/>
  <c r="A93" i="5"/>
  <c r="H92" i="5"/>
  <c r="G92" i="5"/>
  <c r="F92" i="5"/>
  <c r="E92" i="5"/>
  <c r="D92" i="5"/>
  <c r="D96" i="3" s="1"/>
  <c r="A92" i="5"/>
  <c r="H91" i="5"/>
  <c r="J91" i="5" s="1"/>
  <c r="G91" i="5"/>
  <c r="F91" i="5"/>
  <c r="E91" i="5"/>
  <c r="D91" i="5"/>
  <c r="D95" i="3" s="1"/>
  <c r="A91" i="5"/>
  <c r="H90" i="5"/>
  <c r="J90" i="5" s="1"/>
  <c r="G90" i="5"/>
  <c r="F90" i="5"/>
  <c r="E90" i="5"/>
  <c r="D90" i="5"/>
  <c r="D94" i="3" s="1"/>
  <c r="A90" i="5"/>
  <c r="H89" i="5"/>
  <c r="J89" i="5" s="1"/>
  <c r="G89" i="5"/>
  <c r="F89" i="5"/>
  <c r="E89" i="5"/>
  <c r="D89" i="5"/>
  <c r="D93" i="3" s="1"/>
  <c r="A89" i="5"/>
  <c r="H88" i="5"/>
  <c r="J88" i="5" s="1"/>
  <c r="G88" i="5"/>
  <c r="F88" i="5"/>
  <c r="E88" i="5"/>
  <c r="D88" i="5"/>
  <c r="D92" i="3" s="1"/>
  <c r="A88" i="5"/>
  <c r="H87" i="5"/>
  <c r="J87" i="5" s="1"/>
  <c r="G87" i="5"/>
  <c r="F87" i="5"/>
  <c r="E87" i="5"/>
  <c r="D87" i="5"/>
  <c r="D91" i="3" s="1"/>
  <c r="A87" i="5"/>
  <c r="H86" i="5"/>
  <c r="J86" i="5" s="1"/>
  <c r="G86" i="5"/>
  <c r="F86" i="5"/>
  <c r="E86" i="5"/>
  <c r="D86" i="5"/>
  <c r="D90" i="3" s="1"/>
  <c r="A86" i="5"/>
  <c r="H85" i="5"/>
  <c r="J85" i="5" s="1"/>
  <c r="G85" i="5"/>
  <c r="F85" i="5"/>
  <c r="E85" i="5"/>
  <c r="D85" i="5"/>
  <c r="D89" i="3" s="1"/>
  <c r="A85" i="5"/>
  <c r="H84" i="5"/>
  <c r="J84" i="5" s="1"/>
  <c r="G84" i="5"/>
  <c r="F84" i="5"/>
  <c r="E84" i="5"/>
  <c r="D84" i="5"/>
  <c r="D88" i="3" s="1"/>
  <c r="A84" i="5"/>
  <c r="H83" i="5"/>
  <c r="J83" i="5" s="1"/>
  <c r="G83" i="5"/>
  <c r="F83" i="5"/>
  <c r="E83" i="5"/>
  <c r="D83" i="5"/>
  <c r="D87" i="3" s="1"/>
  <c r="A83" i="5"/>
  <c r="H82" i="5"/>
  <c r="J82" i="5" s="1"/>
  <c r="G82" i="5"/>
  <c r="F82" i="5"/>
  <c r="E82" i="5"/>
  <c r="D82" i="5"/>
  <c r="D86" i="3" s="1"/>
  <c r="A82" i="5"/>
  <c r="H81" i="5"/>
  <c r="J81" i="5" s="1"/>
  <c r="G81" i="5"/>
  <c r="F81" i="5"/>
  <c r="E81" i="5"/>
  <c r="D81" i="5"/>
  <c r="D85" i="3" s="1"/>
  <c r="A81" i="5"/>
  <c r="H80" i="5"/>
  <c r="J80" i="5" s="1"/>
  <c r="G80" i="5"/>
  <c r="F80" i="5"/>
  <c r="E80" i="5"/>
  <c r="D80" i="5"/>
  <c r="D84" i="3" s="1"/>
  <c r="A80" i="5"/>
  <c r="H79" i="5"/>
  <c r="J79" i="5" s="1"/>
  <c r="G79" i="5"/>
  <c r="F79" i="5"/>
  <c r="E79" i="5"/>
  <c r="D79" i="5"/>
  <c r="D83" i="3" s="1"/>
  <c r="A79" i="5"/>
  <c r="H78" i="5"/>
  <c r="J78" i="5" s="1"/>
  <c r="G78" i="5"/>
  <c r="F78" i="5"/>
  <c r="E78" i="5"/>
  <c r="D78" i="5"/>
  <c r="D82" i="3" s="1"/>
  <c r="A78" i="5"/>
  <c r="H77" i="5"/>
  <c r="J77" i="5" s="1"/>
  <c r="G77" i="5"/>
  <c r="F77" i="5"/>
  <c r="E77" i="5"/>
  <c r="D77" i="5"/>
  <c r="D81" i="3" s="1"/>
  <c r="A77" i="5"/>
  <c r="H76" i="5"/>
  <c r="J76" i="5" s="1"/>
  <c r="G76" i="5"/>
  <c r="F76" i="5"/>
  <c r="E76" i="5"/>
  <c r="D76" i="5"/>
  <c r="D80" i="3" s="1"/>
  <c r="A76" i="5"/>
  <c r="H75" i="5"/>
  <c r="J75" i="5" s="1"/>
  <c r="G75" i="5"/>
  <c r="F75" i="5"/>
  <c r="E75" i="5"/>
  <c r="D75" i="5"/>
  <c r="D79" i="3" s="1"/>
  <c r="A75" i="5"/>
  <c r="H74" i="5"/>
  <c r="J74" i="5" s="1"/>
  <c r="G74" i="5"/>
  <c r="F74" i="5"/>
  <c r="E74" i="5"/>
  <c r="D74" i="5"/>
  <c r="D78" i="3" s="1"/>
  <c r="A74" i="5"/>
  <c r="H73" i="5"/>
  <c r="J73" i="5" s="1"/>
  <c r="G73" i="5"/>
  <c r="F73" i="5"/>
  <c r="E73" i="5"/>
  <c r="D73" i="5"/>
  <c r="D77" i="3" s="1"/>
  <c r="A73" i="5"/>
  <c r="H72" i="5"/>
  <c r="J72" i="5" s="1"/>
  <c r="G72" i="5"/>
  <c r="F72" i="5"/>
  <c r="E72" i="5"/>
  <c r="D72" i="5"/>
  <c r="D76" i="3" s="1"/>
  <c r="A72" i="5"/>
  <c r="H71" i="5"/>
  <c r="J71" i="5" s="1"/>
  <c r="G71" i="5"/>
  <c r="F71" i="5"/>
  <c r="E71" i="5"/>
  <c r="D71" i="5"/>
  <c r="D75" i="3" s="1"/>
  <c r="A71" i="5"/>
  <c r="H70" i="5"/>
  <c r="J70" i="5" s="1"/>
  <c r="G70" i="5"/>
  <c r="F70" i="5"/>
  <c r="E70" i="5"/>
  <c r="D70" i="5"/>
  <c r="D74" i="3" s="1"/>
  <c r="A70" i="5"/>
  <c r="H69" i="5"/>
  <c r="J69" i="5" s="1"/>
  <c r="G69" i="5"/>
  <c r="F69" i="5"/>
  <c r="E69" i="5"/>
  <c r="D69" i="5"/>
  <c r="D73" i="3" s="1"/>
  <c r="A69" i="5"/>
  <c r="H68" i="5"/>
  <c r="J68" i="5" s="1"/>
  <c r="G68" i="5"/>
  <c r="F68" i="5"/>
  <c r="E68" i="5"/>
  <c r="D68" i="5"/>
  <c r="D72" i="3" s="1"/>
  <c r="A68" i="5"/>
  <c r="H67" i="5"/>
  <c r="J67" i="5" s="1"/>
  <c r="G67" i="5"/>
  <c r="F67" i="5"/>
  <c r="E67" i="5"/>
  <c r="D67" i="5"/>
  <c r="D71" i="3" s="1"/>
  <c r="A67" i="5"/>
  <c r="H66" i="5"/>
  <c r="J66" i="5" s="1"/>
  <c r="G66" i="5"/>
  <c r="F66" i="5"/>
  <c r="E66" i="5"/>
  <c r="I66" i="5" s="1"/>
  <c r="D66" i="5"/>
  <c r="A66" i="5"/>
  <c r="H65" i="5"/>
  <c r="J65" i="5" s="1"/>
  <c r="G65" i="5"/>
  <c r="F65" i="5"/>
  <c r="E65" i="5"/>
  <c r="D65" i="5"/>
  <c r="D69" i="3" s="1"/>
  <c r="A65" i="5"/>
  <c r="H64" i="5"/>
  <c r="J64" i="5" s="1"/>
  <c r="G64" i="5"/>
  <c r="F64" i="5"/>
  <c r="E64" i="5"/>
  <c r="D64" i="5"/>
  <c r="D68" i="3" s="1"/>
  <c r="A64" i="5"/>
  <c r="H63" i="5"/>
  <c r="J63" i="5" s="1"/>
  <c r="G63" i="5"/>
  <c r="F63" i="5"/>
  <c r="E63" i="5"/>
  <c r="D63" i="5"/>
  <c r="D67" i="3" s="1"/>
  <c r="A63" i="5"/>
  <c r="H62" i="5"/>
  <c r="G62" i="5"/>
  <c r="F62" i="5"/>
  <c r="E62" i="5"/>
  <c r="D62" i="5"/>
  <c r="D66" i="3" s="1"/>
  <c r="A62" i="5"/>
  <c r="H61" i="5"/>
  <c r="J61" i="5" s="1"/>
  <c r="G61" i="5"/>
  <c r="F61" i="5"/>
  <c r="E61" i="5"/>
  <c r="D61" i="5"/>
  <c r="D65" i="3" s="1"/>
  <c r="A61" i="5"/>
  <c r="H60" i="5"/>
  <c r="J60" i="5" s="1"/>
  <c r="G60" i="5"/>
  <c r="F60" i="5"/>
  <c r="E60" i="5"/>
  <c r="D60" i="5"/>
  <c r="D64" i="3" s="1"/>
  <c r="A60" i="5"/>
  <c r="H59" i="5"/>
  <c r="J59" i="5" s="1"/>
  <c r="G59" i="5"/>
  <c r="F59" i="5"/>
  <c r="E59" i="5"/>
  <c r="D59" i="5"/>
  <c r="D63" i="3" s="1"/>
  <c r="A59" i="5"/>
  <c r="H58" i="5"/>
  <c r="J58" i="5" s="1"/>
  <c r="G58" i="5"/>
  <c r="F58" i="5"/>
  <c r="E58" i="5"/>
  <c r="D58" i="5"/>
  <c r="D62" i="3" s="1"/>
  <c r="A58" i="5"/>
  <c r="H57" i="5"/>
  <c r="J57" i="5" s="1"/>
  <c r="G57" i="5"/>
  <c r="F57" i="5"/>
  <c r="E57" i="5"/>
  <c r="D57" i="5"/>
  <c r="D61" i="3" s="1"/>
  <c r="A57" i="5"/>
  <c r="H56" i="5"/>
  <c r="J56" i="5" s="1"/>
  <c r="G56" i="5"/>
  <c r="F56" i="5"/>
  <c r="E56" i="5"/>
  <c r="D56" i="5"/>
  <c r="D60" i="3" s="1"/>
  <c r="A56" i="5"/>
  <c r="H55" i="5"/>
  <c r="J55" i="5" s="1"/>
  <c r="G55" i="5"/>
  <c r="F55" i="5"/>
  <c r="E55" i="5"/>
  <c r="D55" i="5"/>
  <c r="D59" i="3" s="1"/>
  <c r="A55" i="5"/>
  <c r="H54" i="5"/>
  <c r="J54" i="5" s="1"/>
  <c r="G54" i="5"/>
  <c r="F54" i="5"/>
  <c r="E54" i="5"/>
  <c r="D54" i="5"/>
  <c r="D58" i="3" s="1"/>
  <c r="A54" i="5"/>
  <c r="H53" i="5"/>
  <c r="J53" i="5" s="1"/>
  <c r="G53" i="5"/>
  <c r="F53" i="5"/>
  <c r="E53" i="5"/>
  <c r="D53" i="5"/>
  <c r="D57" i="3" s="1"/>
  <c r="A53" i="5"/>
  <c r="H52" i="5"/>
  <c r="J52" i="5" s="1"/>
  <c r="G52" i="5"/>
  <c r="F52" i="5"/>
  <c r="E52" i="5"/>
  <c r="D52" i="5"/>
  <c r="D56" i="3" s="1"/>
  <c r="A52" i="5"/>
  <c r="H51" i="5"/>
  <c r="J51" i="5" s="1"/>
  <c r="G51" i="5"/>
  <c r="F51" i="5"/>
  <c r="E51" i="5"/>
  <c r="D51" i="5"/>
  <c r="D55" i="3" s="1"/>
  <c r="A51" i="5"/>
  <c r="H50" i="5"/>
  <c r="J50" i="5" s="1"/>
  <c r="G50" i="5"/>
  <c r="F50" i="5"/>
  <c r="E50" i="5"/>
  <c r="D50" i="5"/>
  <c r="D54" i="3" s="1"/>
  <c r="A50" i="5"/>
  <c r="H49" i="5"/>
  <c r="J49" i="5" s="1"/>
  <c r="G49" i="5"/>
  <c r="F49" i="5"/>
  <c r="E49" i="5"/>
  <c r="D49" i="5"/>
  <c r="D53" i="3" s="1"/>
  <c r="A49" i="5"/>
  <c r="H48" i="5"/>
  <c r="J48" i="5" s="1"/>
  <c r="G48" i="5"/>
  <c r="F48" i="5"/>
  <c r="E48" i="5"/>
  <c r="D48" i="5"/>
  <c r="D52" i="3" s="1"/>
  <c r="A48" i="5"/>
  <c r="H47" i="5"/>
  <c r="J47" i="5" s="1"/>
  <c r="G47" i="5"/>
  <c r="F47" i="5"/>
  <c r="E47" i="5"/>
  <c r="D47" i="5"/>
  <c r="D51" i="3" s="1"/>
  <c r="A47" i="5"/>
  <c r="H46" i="5"/>
  <c r="J46" i="5" s="1"/>
  <c r="G46" i="5"/>
  <c r="F46" i="5"/>
  <c r="E46" i="5"/>
  <c r="D46" i="5"/>
  <c r="D50" i="3" s="1"/>
  <c r="A46" i="5"/>
  <c r="H45" i="5"/>
  <c r="J45" i="5" s="1"/>
  <c r="G45" i="5"/>
  <c r="F45" i="5"/>
  <c r="E45" i="5"/>
  <c r="D45" i="5"/>
  <c r="D49" i="3" s="1"/>
  <c r="A45" i="5"/>
  <c r="H44" i="5"/>
  <c r="J44" i="5" s="1"/>
  <c r="G44" i="5"/>
  <c r="F44" i="5"/>
  <c r="E44" i="5"/>
  <c r="D44" i="5"/>
  <c r="D48" i="3" s="1"/>
  <c r="A44" i="5"/>
  <c r="H43" i="5"/>
  <c r="J43" i="5" s="1"/>
  <c r="G43" i="5"/>
  <c r="F43" i="5"/>
  <c r="E43" i="5"/>
  <c r="D43" i="5"/>
  <c r="D47" i="3" s="1"/>
  <c r="A43" i="5"/>
  <c r="H42" i="5"/>
  <c r="J42" i="5" s="1"/>
  <c r="G42" i="5"/>
  <c r="F42" i="5"/>
  <c r="E42" i="5"/>
  <c r="D42" i="5"/>
  <c r="D46" i="3" s="1"/>
  <c r="A42" i="5"/>
  <c r="H41" i="5"/>
  <c r="J41" i="5" s="1"/>
  <c r="G41" i="5"/>
  <c r="F41" i="5"/>
  <c r="E41" i="5"/>
  <c r="D41" i="5"/>
  <c r="D45" i="3" s="1"/>
  <c r="A41" i="5"/>
  <c r="H40" i="5"/>
  <c r="J40" i="5" s="1"/>
  <c r="G40" i="5"/>
  <c r="F40" i="5"/>
  <c r="E40" i="5"/>
  <c r="D40" i="5"/>
  <c r="D44" i="3" s="1"/>
  <c r="A40" i="5"/>
  <c r="H39" i="5"/>
  <c r="J39" i="5" s="1"/>
  <c r="G39" i="5"/>
  <c r="F39" i="5"/>
  <c r="E39" i="5"/>
  <c r="D39" i="5"/>
  <c r="D43" i="3" s="1"/>
  <c r="A39" i="5"/>
  <c r="H38" i="5"/>
  <c r="J38" i="5" s="1"/>
  <c r="G38" i="5"/>
  <c r="F38" i="5"/>
  <c r="E38" i="5"/>
  <c r="D38" i="5"/>
  <c r="D42" i="3" s="1"/>
  <c r="A38" i="5"/>
  <c r="A42" i="3" s="1"/>
  <c r="H37" i="5"/>
  <c r="J37" i="5" s="1"/>
  <c r="G37" i="5"/>
  <c r="F37" i="5"/>
  <c r="E37" i="5"/>
  <c r="D37" i="5"/>
  <c r="D41" i="3" s="1"/>
  <c r="A37" i="5"/>
  <c r="A41" i="3" s="1"/>
  <c r="H36" i="5"/>
  <c r="J36" i="5" s="1"/>
  <c r="G36" i="5"/>
  <c r="F36" i="5"/>
  <c r="E36" i="5"/>
  <c r="D36" i="5"/>
  <c r="D40" i="3" s="1"/>
  <c r="A36" i="5"/>
  <c r="A40" i="3" s="1"/>
  <c r="H35" i="5"/>
  <c r="J35" i="5" s="1"/>
  <c r="G35" i="5"/>
  <c r="F35" i="5"/>
  <c r="E35" i="5"/>
  <c r="D35" i="5"/>
  <c r="D39" i="3" s="1"/>
  <c r="A35" i="5"/>
  <c r="A39" i="3" s="1"/>
  <c r="H34" i="5"/>
  <c r="J34" i="5" s="1"/>
  <c r="G34" i="5"/>
  <c r="F34" i="5"/>
  <c r="E34" i="5"/>
  <c r="D34" i="5"/>
  <c r="D38" i="3" s="1"/>
  <c r="A34" i="5"/>
  <c r="H33" i="5"/>
  <c r="J33" i="5" s="1"/>
  <c r="G33" i="5"/>
  <c r="F33" i="5"/>
  <c r="E33" i="5"/>
  <c r="D33" i="5"/>
  <c r="D37" i="3" s="1"/>
  <c r="A33" i="5"/>
  <c r="G32" i="5"/>
  <c r="F32" i="5"/>
  <c r="E32" i="5"/>
  <c r="D32" i="5"/>
  <c r="A32" i="5"/>
  <c r="H31" i="5"/>
  <c r="J31" i="5" s="1"/>
  <c r="G31" i="5"/>
  <c r="F31" i="5"/>
  <c r="E31" i="5"/>
  <c r="I31" i="5" s="1"/>
  <c r="D31" i="5"/>
  <c r="A31" i="5"/>
  <c r="H30" i="5"/>
  <c r="J30" i="5" s="1"/>
  <c r="G30" i="5"/>
  <c r="F30" i="5"/>
  <c r="E30" i="5"/>
  <c r="I30" i="5" s="1"/>
  <c r="D30" i="5"/>
  <c r="A30" i="5"/>
  <c r="H29" i="5"/>
  <c r="J29" i="5" s="1"/>
  <c r="G29" i="5"/>
  <c r="F29" i="5"/>
  <c r="E29" i="5"/>
  <c r="I29" i="5" s="1"/>
  <c r="D29" i="5"/>
  <c r="A29" i="5"/>
  <c r="H28" i="5"/>
  <c r="J28" i="5" s="1"/>
  <c r="G28" i="5"/>
  <c r="F28" i="5"/>
  <c r="E28" i="5"/>
  <c r="I28" i="5" s="1"/>
  <c r="D28" i="5"/>
  <c r="A28" i="5"/>
  <c r="H27" i="5"/>
  <c r="J27" i="5" s="1"/>
  <c r="G27" i="5"/>
  <c r="F27" i="5"/>
  <c r="E27" i="5"/>
  <c r="I27" i="5" s="1"/>
  <c r="D27" i="5"/>
  <c r="A27" i="5"/>
  <c r="H26" i="5"/>
  <c r="J26" i="5" s="1"/>
  <c r="G26" i="5"/>
  <c r="F26" i="5"/>
  <c r="E26" i="5"/>
  <c r="I26" i="5" s="1"/>
  <c r="D26" i="5"/>
  <c r="A26" i="5"/>
  <c r="H25" i="5"/>
  <c r="J25" i="5" s="1"/>
  <c r="G25" i="5"/>
  <c r="F25" i="5"/>
  <c r="E25" i="5"/>
  <c r="I25" i="5" s="1"/>
  <c r="D25" i="5"/>
  <c r="A25" i="5"/>
  <c r="H24" i="5"/>
  <c r="J24" i="5" s="1"/>
  <c r="G24" i="5"/>
  <c r="F24" i="5"/>
  <c r="E24" i="5"/>
  <c r="I24" i="5" s="1"/>
  <c r="D24" i="5"/>
  <c r="A24" i="5"/>
  <c r="H23" i="5"/>
  <c r="J23" i="5" s="1"/>
  <c r="G23" i="5"/>
  <c r="F23" i="5"/>
  <c r="E23" i="5"/>
  <c r="I23" i="5" s="1"/>
  <c r="D23" i="5"/>
  <c r="A23" i="5"/>
  <c r="H22" i="5"/>
  <c r="J22" i="5" s="1"/>
  <c r="G22" i="5"/>
  <c r="F22" i="5"/>
  <c r="E22" i="5"/>
  <c r="I22" i="5" s="1"/>
  <c r="D22" i="5"/>
  <c r="A22" i="5"/>
  <c r="H21" i="5"/>
  <c r="J21" i="5" s="1"/>
  <c r="G21" i="5"/>
  <c r="F21" i="5"/>
  <c r="E21" i="5"/>
  <c r="I21" i="5" s="1"/>
  <c r="D21" i="5"/>
  <c r="A21" i="5"/>
  <c r="H20" i="5"/>
  <c r="J20" i="5" s="1"/>
  <c r="G20" i="5"/>
  <c r="F20" i="5"/>
  <c r="E20" i="5"/>
  <c r="I20" i="5" s="1"/>
  <c r="D20" i="5"/>
  <c r="A20" i="5"/>
  <c r="H19" i="5"/>
  <c r="J19" i="5" s="1"/>
  <c r="G19" i="5"/>
  <c r="F19" i="5"/>
  <c r="E19" i="5"/>
  <c r="I19" i="5" s="1"/>
  <c r="D19" i="5"/>
  <c r="A19" i="5"/>
  <c r="H18" i="5"/>
  <c r="J18" i="5" s="1"/>
  <c r="G18" i="5"/>
  <c r="F18" i="5"/>
  <c r="E18" i="5"/>
  <c r="I18" i="5" s="1"/>
  <c r="D18" i="5"/>
  <c r="A18" i="5"/>
  <c r="H17" i="5"/>
  <c r="J17" i="5" s="1"/>
  <c r="G17" i="5"/>
  <c r="F17" i="5"/>
  <c r="E17" i="5"/>
  <c r="I17" i="5" s="1"/>
  <c r="D17" i="5"/>
  <c r="A17" i="5"/>
  <c r="H15" i="5"/>
  <c r="J15" i="5" s="1"/>
  <c r="G15" i="5"/>
  <c r="F15" i="5"/>
  <c r="E15" i="5"/>
  <c r="I15" i="5" s="1"/>
  <c r="D15" i="5"/>
  <c r="A15" i="5"/>
  <c r="H14" i="5"/>
  <c r="J14" i="5" s="1"/>
  <c r="G14" i="5"/>
  <c r="F14" i="5"/>
  <c r="E14" i="5"/>
  <c r="I14" i="5" s="1"/>
  <c r="D14" i="5"/>
  <c r="A14" i="5"/>
  <c r="H13" i="5"/>
  <c r="J13" i="5" s="1"/>
  <c r="G13" i="5"/>
  <c r="F13" i="5"/>
  <c r="E13" i="5"/>
  <c r="I13" i="5" s="1"/>
  <c r="D13" i="5"/>
  <c r="A13" i="5"/>
  <c r="H11" i="5"/>
  <c r="J11" i="5" s="1"/>
  <c r="G11" i="5"/>
  <c r="F11" i="5"/>
  <c r="E11" i="5"/>
  <c r="I11" i="5" s="1"/>
  <c r="D11" i="5"/>
  <c r="A11" i="5"/>
  <c r="H10" i="5"/>
  <c r="J10" i="5" s="1"/>
  <c r="G10" i="5"/>
  <c r="F10" i="5"/>
  <c r="E10" i="5"/>
  <c r="I10" i="5" s="1"/>
  <c r="D10" i="5"/>
  <c r="A10" i="5"/>
  <c r="H7" i="5"/>
  <c r="J7" i="5" s="1"/>
  <c r="G7" i="5"/>
  <c r="F7" i="5"/>
  <c r="E7" i="5"/>
  <c r="I7" i="5" s="1"/>
  <c r="D7" i="5"/>
  <c r="A7" i="5"/>
  <c r="H6" i="5"/>
  <c r="J6" i="5" s="1"/>
  <c r="G6" i="5"/>
  <c r="F6" i="5"/>
  <c r="E6" i="5"/>
  <c r="I6" i="5" s="1"/>
  <c r="D6" i="5"/>
  <c r="A6" i="5"/>
  <c r="H5" i="5"/>
  <c r="J5" i="5" s="1"/>
  <c r="G5" i="5"/>
  <c r="F5" i="5"/>
  <c r="E5" i="5"/>
  <c r="I5" i="5" s="1"/>
  <c r="D5" i="5"/>
  <c r="A5" i="5"/>
  <c r="H3" i="5"/>
  <c r="J3" i="5" s="1"/>
  <c r="G3" i="5"/>
  <c r="F3" i="5"/>
  <c r="E3" i="5"/>
  <c r="I3" i="5" s="1"/>
  <c r="D3" i="5"/>
  <c r="A3" i="5"/>
  <c r="H9" i="5"/>
  <c r="J9" i="5" s="1"/>
  <c r="G9" i="5"/>
  <c r="F9" i="5"/>
  <c r="E9" i="5"/>
  <c r="D9" i="5"/>
  <c r="A9" i="5"/>
  <c r="A38" i="3"/>
  <c r="A35" i="3"/>
  <c r="A34" i="3"/>
  <c r="A33" i="3"/>
  <c r="A32" i="3"/>
  <c r="A31" i="3"/>
  <c r="A30" i="3"/>
  <c r="A29" i="3"/>
  <c r="A28" i="3"/>
  <c r="A27" i="3"/>
  <c r="A26" i="3"/>
  <c r="A25" i="3"/>
  <c r="A24" i="3"/>
  <c r="A22" i="3"/>
  <c r="A21" i="3"/>
  <c r="A19" i="3"/>
  <c r="A18" i="3"/>
  <c r="A17" i="3"/>
  <c r="A15" i="3"/>
  <c r="A14" i="3"/>
  <c r="A11" i="3"/>
  <c r="A10" i="3"/>
  <c r="A9" i="3"/>
  <c r="A7" i="3"/>
  <c r="A13" i="3"/>
  <c r="B1" i="3"/>
  <c r="C8" i="2"/>
  <c r="I20" i="3" l="1"/>
  <c r="H20" i="3"/>
  <c r="D23" i="2"/>
  <c r="I174" i="5"/>
  <c r="E178" i="3"/>
  <c r="I173" i="5"/>
  <c r="E177" i="3"/>
  <c r="I172" i="5"/>
  <c r="E176" i="3"/>
  <c r="I171" i="5"/>
  <c r="E175" i="3"/>
  <c r="D22" i="2"/>
  <c r="E185" i="3"/>
  <c r="I181" i="5"/>
  <c r="I180" i="5"/>
  <c r="E184" i="3"/>
  <c r="I179" i="5"/>
  <c r="E183" i="3"/>
  <c r="I178" i="5"/>
  <c r="E182" i="3"/>
  <c r="I177" i="5"/>
  <c r="E181" i="3"/>
  <c r="I176" i="5"/>
  <c r="E180" i="3"/>
  <c r="I175" i="5"/>
  <c r="E179" i="3"/>
  <c r="I170" i="5"/>
  <c r="E174" i="3"/>
  <c r="I169" i="5"/>
  <c r="E173" i="3"/>
  <c r="I168" i="5"/>
  <c r="E172" i="3"/>
  <c r="I167" i="5"/>
  <c r="E171" i="3"/>
  <c r="I166" i="5"/>
  <c r="E170" i="3"/>
  <c r="I165" i="5"/>
  <c r="E169" i="3"/>
  <c r="I164" i="5"/>
  <c r="E168" i="3"/>
  <c r="I163" i="5"/>
  <c r="E167" i="3"/>
  <c r="I162" i="5"/>
  <c r="E166" i="3"/>
  <c r="I160" i="5"/>
  <c r="E164" i="3"/>
  <c r="I159" i="5"/>
  <c r="E163" i="3"/>
  <c r="E52" i="3"/>
  <c r="I48" i="5"/>
  <c r="E51" i="3"/>
  <c r="I47" i="5"/>
  <c r="I46" i="5"/>
  <c r="E50" i="3"/>
  <c r="I45" i="5"/>
  <c r="E49" i="3"/>
  <c r="I44" i="5"/>
  <c r="E48" i="3"/>
  <c r="I43" i="5"/>
  <c r="E47" i="3"/>
  <c r="I42" i="5"/>
  <c r="E46" i="3"/>
  <c r="I41" i="5"/>
  <c r="E45" i="3"/>
  <c r="I40" i="5"/>
  <c r="E44" i="3"/>
  <c r="I39" i="5"/>
  <c r="E43" i="3"/>
  <c r="I38" i="5"/>
  <c r="E42" i="3"/>
  <c r="E41" i="3"/>
  <c r="I37" i="5"/>
  <c r="I36" i="5"/>
  <c r="E40" i="3"/>
  <c r="I35" i="5"/>
  <c r="E39" i="3"/>
  <c r="E38" i="3"/>
  <c r="I34" i="5"/>
  <c r="E37" i="3"/>
  <c r="I33" i="5"/>
  <c r="I158" i="5"/>
  <c r="E162" i="3"/>
  <c r="I157" i="5"/>
  <c r="E161" i="3"/>
  <c r="E160" i="3"/>
  <c r="I156" i="5"/>
  <c r="E159" i="3"/>
  <c r="I155" i="5"/>
  <c r="E158" i="3"/>
  <c r="I154" i="5"/>
  <c r="E157" i="3"/>
  <c r="I153" i="5"/>
  <c r="E156" i="3"/>
  <c r="I152" i="5"/>
  <c r="C23" i="2" s="1"/>
  <c r="E155" i="3"/>
  <c r="I151" i="5"/>
  <c r="I150" i="5"/>
  <c r="E154" i="3"/>
  <c r="I149" i="5"/>
  <c r="E153" i="3"/>
  <c r="E152" i="3"/>
  <c r="I148" i="5"/>
  <c r="E151" i="3"/>
  <c r="I147" i="5"/>
  <c r="E150" i="3"/>
  <c r="I146" i="5"/>
  <c r="I145" i="5"/>
  <c r="E149" i="3"/>
  <c r="E148" i="3"/>
  <c r="I144" i="5"/>
  <c r="E147" i="3"/>
  <c r="I143" i="5"/>
  <c r="E146" i="3"/>
  <c r="I142" i="5"/>
  <c r="E145" i="3"/>
  <c r="I141" i="5"/>
  <c r="E144" i="3"/>
  <c r="I140" i="5"/>
  <c r="E143" i="3"/>
  <c r="I139" i="5"/>
  <c r="E142" i="3"/>
  <c r="I138" i="5"/>
  <c r="E141" i="3"/>
  <c r="I137" i="5"/>
  <c r="E140" i="3"/>
  <c r="I136" i="5"/>
  <c r="E139" i="3"/>
  <c r="I135" i="5"/>
  <c r="E138" i="3"/>
  <c r="I134" i="5"/>
  <c r="I133" i="5"/>
  <c r="E137" i="3"/>
  <c r="E136" i="3"/>
  <c r="I132" i="5"/>
  <c r="I130" i="5"/>
  <c r="E134" i="3"/>
  <c r="I129" i="5"/>
  <c r="E133" i="3"/>
  <c r="I128" i="5"/>
  <c r="E132" i="3"/>
  <c r="I127" i="5"/>
  <c r="E131" i="3"/>
  <c r="I126" i="5"/>
  <c r="E130" i="3"/>
  <c r="I125" i="5"/>
  <c r="E129" i="3"/>
  <c r="E128" i="3"/>
  <c r="I124" i="5"/>
  <c r="E127" i="3"/>
  <c r="I123" i="5"/>
  <c r="C22" i="2" s="1"/>
  <c r="E125" i="3"/>
  <c r="I121" i="5"/>
  <c r="I120" i="5"/>
  <c r="E124" i="3"/>
  <c r="E123" i="3"/>
  <c r="I119" i="5"/>
  <c r="E122" i="3"/>
  <c r="I118" i="5"/>
  <c r="E121" i="3"/>
  <c r="I117" i="5"/>
  <c r="E120" i="3"/>
  <c r="I116" i="5"/>
  <c r="E119" i="3"/>
  <c r="I115" i="5"/>
  <c r="I114" i="5"/>
  <c r="E118" i="3"/>
  <c r="I113" i="5"/>
  <c r="E117" i="3"/>
  <c r="I112" i="5"/>
  <c r="E116" i="3"/>
  <c r="I111" i="5"/>
  <c r="E115" i="3"/>
  <c r="I109" i="5"/>
  <c r="E113" i="3"/>
  <c r="E112" i="3"/>
  <c r="I108" i="5"/>
  <c r="I107" i="5"/>
  <c r="E111" i="3"/>
  <c r="I106" i="5"/>
  <c r="E110" i="3"/>
  <c r="I105" i="5"/>
  <c r="E109" i="3"/>
  <c r="I104" i="5"/>
  <c r="E108" i="3"/>
  <c r="E107" i="3"/>
  <c r="I103" i="5"/>
  <c r="E106" i="3"/>
  <c r="I102" i="5"/>
  <c r="E105" i="3"/>
  <c r="I101" i="5"/>
  <c r="E104" i="3"/>
  <c r="I100" i="5"/>
  <c r="E103" i="3"/>
  <c r="I99" i="5"/>
  <c r="E102" i="3"/>
  <c r="I98" i="5"/>
  <c r="I97" i="5"/>
  <c r="E101" i="3"/>
  <c r="I96" i="5"/>
  <c r="E100" i="3"/>
  <c r="I95" i="5"/>
  <c r="E99" i="3"/>
  <c r="I94" i="5"/>
  <c r="E98" i="3"/>
  <c r="I93" i="5"/>
  <c r="E97" i="3"/>
  <c r="I91" i="5"/>
  <c r="E95" i="3"/>
  <c r="E94" i="3"/>
  <c r="I90" i="5"/>
  <c r="I89" i="5"/>
  <c r="E93" i="3"/>
  <c r="E92" i="3"/>
  <c r="I88" i="5"/>
  <c r="I87" i="5"/>
  <c r="E91" i="3"/>
  <c r="I86" i="5"/>
  <c r="E90" i="3"/>
  <c r="I85" i="5"/>
  <c r="E89" i="3"/>
  <c r="E88" i="3"/>
  <c r="I84" i="5"/>
  <c r="I83" i="5"/>
  <c r="E87" i="3"/>
  <c r="E86" i="3"/>
  <c r="I82" i="5"/>
  <c r="E85" i="3"/>
  <c r="I81" i="5"/>
  <c r="E84" i="3"/>
  <c r="I80" i="5"/>
  <c r="I79" i="5"/>
  <c r="E83" i="3"/>
  <c r="E82" i="3"/>
  <c r="I78" i="5"/>
  <c r="E81" i="3"/>
  <c r="I77" i="5"/>
  <c r="E80" i="3"/>
  <c r="I76" i="5"/>
  <c r="I75" i="5"/>
  <c r="E79" i="3"/>
  <c r="E78" i="3"/>
  <c r="I74" i="5"/>
  <c r="I73" i="5"/>
  <c r="E77" i="3"/>
  <c r="I72" i="5"/>
  <c r="E76" i="3"/>
  <c r="I71" i="5"/>
  <c r="E75" i="3"/>
  <c r="E74" i="3"/>
  <c r="I70" i="5"/>
  <c r="I69" i="5"/>
  <c r="E73" i="3"/>
  <c r="E72" i="3"/>
  <c r="I68" i="5"/>
  <c r="I67" i="5"/>
  <c r="E71" i="3"/>
  <c r="I65" i="5"/>
  <c r="E69" i="3"/>
  <c r="I64" i="5"/>
  <c r="E68" i="3"/>
  <c r="I63" i="5"/>
  <c r="E67" i="3"/>
  <c r="I61" i="5"/>
  <c r="E65" i="3"/>
  <c r="I60" i="5"/>
  <c r="E64" i="3"/>
  <c r="I59" i="5"/>
  <c r="E63" i="3"/>
  <c r="I58" i="5"/>
  <c r="E62" i="3"/>
  <c r="E61" i="3"/>
  <c r="I57" i="5"/>
  <c r="E60" i="3"/>
  <c r="I56" i="5"/>
  <c r="E59" i="3"/>
  <c r="I55" i="5"/>
  <c r="I54" i="5"/>
  <c r="E58" i="3"/>
  <c r="E57" i="3"/>
  <c r="I53" i="5"/>
  <c r="E56" i="3"/>
  <c r="I52" i="5"/>
  <c r="E55" i="3"/>
  <c r="I51" i="5"/>
  <c r="E54" i="3"/>
  <c r="I50" i="5"/>
  <c r="I49" i="5"/>
  <c r="E53" i="3"/>
  <c r="J92" i="5"/>
  <c r="I92" i="5"/>
  <c r="I32" i="5"/>
  <c r="C19" i="2" s="1"/>
  <c r="D21" i="2"/>
  <c r="E96" i="3"/>
  <c r="J62" i="5"/>
  <c r="D20" i="2" s="1"/>
  <c r="I62" i="5"/>
  <c r="E66" i="3"/>
  <c r="E22" i="2"/>
  <c r="E23" i="2"/>
  <c r="D18" i="2"/>
  <c r="I9" i="5"/>
  <c r="E24" i="3"/>
  <c r="E25" i="3"/>
  <c r="E26" i="3"/>
  <c r="E27" i="3"/>
  <c r="E28" i="3"/>
  <c r="E29" i="3"/>
  <c r="E30" i="3"/>
  <c r="E31" i="3"/>
  <c r="E32" i="3"/>
  <c r="E33" i="3"/>
  <c r="E34" i="3"/>
  <c r="E35" i="3"/>
  <c r="E114" i="3"/>
  <c r="D114" i="3"/>
  <c r="D70" i="3"/>
  <c r="E135" i="3"/>
  <c r="E165" i="3"/>
  <c r="D165" i="3"/>
  <c r="D135" i="3"/>
  <c r="E70" i="3"/>
  <c r="E6" i="3"/>
  <c r="E7" i="3"/>
  <c r="E8" i="3"/>
  <c r="E9" i="3"/>
  <c r="E10" i="3"/>
  <c r="E11" i="3"/>
  <c r="E12" i="3"/>
  <c r="E14" i="3"/>
  <c r="E15" i="3"/>
  <c r="E16" i="3"/>
  <c r="E17" i="3"/>
  <c r="E18" i="3"/>
  <c r="E19" i="3"/>
  <c r="E21" i="3"/>
  <c r="E22" i="3"/>
  <c r="E23" i="3"/>
  <c r="E13" i="3"/>
  <c r="D36" i="3"/>
  <c r="E126" i="3"/>
  <c r="A37" i="3"/>
  <c r="A36" i="3"/>
  <c r="B128" i="3"/>
  <c r="B136" i="3"/>
  <c r="B141" i="3"/>
  <c r="B146" i="3"/>
  <c r="B153" i="3"/>
  <c r="B124" i="5"/>
  <c r="B128" i="5"/>
  <c r="B129" i="3"/>
  <c r="B135" i="3"/>
  <c r="B140" i="3"/>
  <c r="B149" i="3"/>
  <c r="B154" i="3"/>
  <c r="B125" i="5"/>
  <c r="B130" i="5"/>
  <c r="B130" i="3"/>
  <c r="B134" i="3"/>
  <c r="B139" i="3"/>
  <c r="B143" i="3"/>
  <c r="B150" i="3"/>
  <c r="B126" i="3"/>
  <c r="B126" i="5"/>
  <c r="B131" i="5"/>
  <c r="B131" i="3"/>
  <c r="B132" i="3"/>
  <c r="B133" i="3"/>
  <c r="B137" i="3"/>
  <c r="B142" i="3"/>
  <c r="B145" i="3"/>
  <c r="B148" i="3"/>
  <c r="B152" i="3"/>
  <c r="B123" i="5"/>
  <c r="B127" i="3"/>
  <c r="B138" i="3"/>
  <c r="B144" i="3"/>
  <c r="B147" i="3"/>
  <c r="B151" i="3"/>
  <c r="B155" i="3"/>
  <c r="B127" i="5"/>
  <c r="B129" i="5"/>
  <c r="E36" i="3"/>
  <c r="I16" i="3"/>
  <c r="H16" i="3"/>
  <c r="G16" i="3"/>
  <c r="F1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1" i="3"/>
  <c r="A101" i="3"/>
  <c r="A100" i="3"/>
  <c r="A99" i="3"/>
  <c r="A98" i="3"/>
  <c r="A97" i="3"/>
  <c r="A96" i="3"/>
  <c r="A65" i="3"/>
  <c r="A64" i="3"/>
  <c r="A63" i="3"/>
  <c r="A62" i="3"/>
  <c r="A61" i="3"/>
  <c r="A60" i="3"/>
  <c r="A59" i="3"/>
  <c r="A58" i="3"/>
  <c r="A57" i="3"/>
  <c r="A56" i="3"/>
  <c r="A55" i="3"/>
  <c r="A53" i="3"/>
  <c r="A51" i="3"/>
  <c r="A50" i="3"/>
  <c r="A49" i="3"/>
  <c r="A48" i="3"/>
  <c r="A47" i="3"/>
  <c r="A46" i="3"/>
  <c r="A45" i="3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22" i="5"/>
  <c r="B121" i="5"/>
  <c r="B125" i="3" s="1"/>
  <c r="B93" i="5"/>
  <c r="B97" i="3" s="1"/>
  <c r="B94" i="5"/>
  <c r="B98" i="3" s="1"/>
  <c r="B95" i="5"/>
  <c r="B99" i="3" s="1"/>
  <c r="B96" i="5"/>
  <c r="B100" i="3" s="1"/>
  <c r="B97" i="5"/>
  <c r="B101" i="3" s="1"/>
  <c r="B98" i="5"/>
  <c r="B102" i="3" s="1"/>
  <c r="B99" i="5"/>
  <c r="B103" i="3" s="1"/>
  <c r="B100" i="5"/>
  <c r="B104" i="3" s="1"/>
  <c r="B101" i="5"/>
  <c r="B105" i="3" s="1"/>
  <c r="B102" i="5"/>
  <c r="B106" i="3" s="1"/>
  <c r="B103" i="5"/>
  <c r="B107" i="3" s="1"/>
  <c r="B104" i="5"/>
  <c r="B108" i="3" s="1"/>
  <c r="B105" i="5"/>
  <c r="B109" i="3" s="1"/>
  <c r="B106" i="5"/>
  <c r="B110" i="3" s="1"/>
  <c r="B107" i="5"/>
  <c r="B111" i="3" s="1"/>
  <c r="B108" i="5"/>
  <c r="B112" i="3" s="1"/>
  <c r="B109" i="5"/>
  <c r="B113" i="3" s="1"/>
  <c r="B110" i="5"/>
  <c r="B114" i="3" s="1"/>
  <c r="B111" i="5"/>
  <c r="B115" i="3" s="1"/>
  <c r="B112" i="5"/>
  <c r="B116" i="3" s="1"/>
  <c r="B113" i="5"/>
  <c r="B117" i="3" s="1"/>
  <c r="B114" i="5"/>
  <c r="B118" i="3" s="1"/>
  <c r="B115" i="5"/>
  <c r="B119" i="3" s="1"/>
  <c r="B116" i="5"/>
  <c r="B120" i="3" s="1"/>
  <c r="B117" i="5"/>
  <c r="B121" i="3" s="1"/>
  <c r="B118" i="5"/>
  <c r="B122" i="3" s="1"/>
  <c r="B119" i="5"/>
  <c r="B123" i="3" s="1"/>
  <c r="B120" i="5"/>
  <c r="B124" i="3" s="1"/>
  <c r="B92" i="5"/>
  <c r="B96" i="3" s="1"/>
  <c r="B68" i="5"/>
  <c r="B72" i="3" s="1"/>
  <c r="B71" i="5"/>
  <c r="B75" i="3" s="1"/>
  <c r="B76" i="5"/>
  <c r="B80" i="3" s="1"/>
  <c r="C34" i="5"/>
  <c r="B34" i="5"/>
  <c r="B49" i="5"/>
  <c r="B43" i="5"/>
  <c r="B66" i="5"/>
  <c r="B70" i="3" s="1"/>
  <c r="B72" i="5"/>
  <c r="B76" i="3" s="1"/>
  <c r="B77" i="5"/>
  <c r="B81" i="3" s="1"/>
  <c r="B82" i="5"/>
  <c r="B86" i="3" s="1"/>
  <c r="C38" i="5"/>
  <c r="B47" i="5"/>
  <c r="B63" i="5"/>
  <c r="B67" i="3" s="1"/>
  <c r="B69" i="5"/>
  <c r="B73" i="3" s="1"/>
  <c r="B75" i="5"/>
  <c r="B79" i="3" s="1"/>
  <c r="B79" i="5"/>
  <c r="B83" i="3" s="1"/>
  <c r="B84" i="5"/>
  <c r="B88" i="3" s="1"/>
  <c r="C37" i="5"/>
  <c r="B33" i="5"/>
  <c r="B48" i="5"/>
  <c r="B53" i="5"/>
  <c r="B60" i="5"/>
  <c r="B65" i="5"/>
  <c r="B69" i="3" s="1"/>
  <c r="B70" i="5"/>
  <c r="B74" i="3" s="1"/>
  <c r="B80" i="5"/>
  <c r="B84" i="3" s="1"/>
  <c r="B85" i="5"/>
  <c r="B89" i="3" s="1"/>
  <c r="B88" i="5"/>
  <c r="B92" i="3" s="1"/>
  <c r="B91" i="5"/>
  <c r="B95" i="3" s="1"/>
  <c r="C35" i="5"/>
  <c r="B38" i="5"/>
  <c r="B41" i="5"/>
  <c r="B44" i="5"/>
  <c r="B52" i="5"/>
  <c r="B56" i="5"/>
  <c r="B58" i="5"/>
  <c r="B32" i="5"/>
  <c r="B154" i="5"/>
  <c r="B158" i="3" s="1"/>
  <c r="B156" i="5"/>
  <c r="B160" i="3" s="1"/>
  <c r="B158" i="5"/>
  <c r="B162" i="3" s="1"/>
  <c r="B160" i="5"/>
  <c r="B164" i="3" s="1"/>
  <c r="B162" i="5"/>
  <c r="B166" i="3" s="1"/>
  <c r="B164" i="5"/>
  <c r="B168" i="3" s="1"/>
  <c r="B166" i="5"/>
  <c r="B170" i="3" s="1"/>
  <c r="B168" i="5"/>
  <c r="B172" i="3" s="1"/>
  <c r="B170" i="5"/>
  <c r="B174" i="3" s="1"/>
  <c r="B172" i="5"/>
  <c r="B176" i="3" s="1"/>
  <c r="B174" i="5"/>
  <c r="B178" i="3" s="1"/>
  <c r="B176" i="5"/>
  <c r="B180" i="3" s="1"/>
  <c r="B177" i="5"/>
  <c r="B181" i="3" s="1"/>
  <c r="B179" i="5"/>
  <c r="B183" i="3" s="1"/>
  <c r="B181" i="5"/>
  <c r="B185" i="3" s="1"/>
  <c r="B67" i="5"/>
  <c r="B71" i="3" s="1"/>
  <c r="B74" i="5"/>
  <c r="B78" i="3" s="1"/>
  <c r="B81" i="5"/>
  <c r="B85" i="3" s="1"/>
  <c r="B87" i="5"/>
  <c r="B91" i="3" s="1"/>
  <c r="B90" i="5"/>
  <c r="B94" i="3" s="1"/>
  <c r="B62" i="5"/>
  <c r="B66" i="3" s="1"/>
  <c r="C33" i="5"/>
  <c r="B35" i="5"/>
  <c r="B37" i="5"/>
  <c r="B40" i="5"/>
  <c r="B46" i="5"/>
  <c r="B50" i="5"/>
  <c r="B54" i="5"/>
  <c r="B57" i="5"/>
  <c r="B61" i="5"/>
  <c r="B153" i="5"/>
  <c r="B157" i="3" s="1"/>
  <c r="B155" i="5"/>
  <c r="B159" i="3" s="1"/>
  <c r="B157" i="5"/>
  <c r="B161" i="3" s="1"/>
  <c r="B159" i="5"/>
  <c r="B163" i="3" s="1"/>
  <c r="B161" i="5"/>
  <c r="B165" i="3" s="1"/>
  <c r="B163" i="5"/>
  <c r="B167" i="3" s="1"/>
  <c r="B165" i="5"/>
  <c r="B169" i="3" s="1"/>
  <c r="B167" i="5"/>
  <c r="B171" i="3" s="1"/>
  <c r="B169" i="5"/>
  <c r="B173" i="3" s="1"/>
  <c r="B171" i="5"/>
  <c r="B175" i="3" s="1"/>
  <c r="B173" i="5"/>
  <c r="B177" i="3" s="1"/>
  <c r="B175" i="5"/>
  <c r="B179" i="3" s="1"/>
  <c r="B178" i="5"/>
  <c r="B182" i="3" s="1"/>
  <c r="B180" i="5"/>
  <c r="B184" i="3" s="1"/>
  <c r="B152" i="5"/>
  <c r="B156" i="3" s="1"/>
  <c r="B64" i="5"/>
  <c r="B68" i="3" s="1"/>
  <c r="B73" i="5"/>
  <c r="B77" i="3" s="1"/>
  <c r="B78" i="5"/>
  <c r="B82" i="3" s="1"/>
  <c r="B83" i="5"/>
  <c r="B87" i="3" s="1"/>
  <c r="B86" i="5"/>
  <c r="B90" i="3" s="1"/>
  <c r="B89" i="5"/>
  <c r="B93" i="3" s="1"/>
  <c r="C36" i="5"/>
  <c r="B36" i="5"/>
  <c r="B39" i="5"/>
  <c r="B42" i="5"/>
  <c r="B45" i="5"/>
  <c r="B51" i="5"/>
  <c r="B55" i="5"/>
  <c r="B59" i="5"/>
  <c r="C153" i="5"/>
  <c r="C157" i="3" s="1"/>
  <c r="C154" i="5"/>
  <c r="C158" i="3" s="1"/>
  <c r="C155" i="5"/>
  <c r="C159" i="3" s="1"/>
  <c r="C156" i="5"/>
  <c r="C160" i="3" s="1"/>
  <c r="C157" i="5"/>
  <c r="C161" i="3" s="1"/>
  <c r="C158" i="5"/>
  <c r="C162" i="3" s="1"/>
  <c r="C159" i="5"/>
  <c r="C163" i="3" s="1"/>
  <c r="C160" i="5"/>
  <c r="C164" i="3" s="1"/>
  <c r="C161" i="5"/>
  <c r="C165" i="3" s="1"/>
  <c r="C162" i="5"/>
  <c r="C166" i="3" s="1"/>
  <c r="C163" i="5"/>
  <c r="C167" i="3" s="1"/>
  <c r="C164" i="5"/>
  <c r="C168" i="3" s="1"/>
  <c r="C165" i="5"/>
  <c r="C169" i="3" s="1"/>
  <c r="C166" i="5"/>
  <c r="C170" i="3" s="1"/>
  <c r="C167" i="5"/>
  <c r="C171" i="3" s="1"/>
  <c r="C168" i="5"/>
  <c r="C172" i="3" s="1"/>
  <c r="C169" i="5"/>
  <c r="C173" i="3" s="1"/>
  <c r="C170" i="5"/>
  <c r="C174" i="3" s="1"/>
  <c r="C171" i="5"/>
  <c r="C175" i="3" s="1"/>
  <c r="C172" i="5"/>
  <c r="C176" i="3" s="1"/>
  <c r="C173" i="5"/>
  <c r="C177" i="3" s="1"/>
  <c r="C174" i="5"/>
  <c r="C178" i="3" s="1"/>
  <c r="C175" i="5"/>
  <c r="C179" i="3" s="1"/>
  <c r="C176" i="5"/>
  <c r="C180" i="3" s="1"/>
  <c r="C177" i="5"/>
  <c r="C181" i="3" s="1"/>
  <c r="C178" i="5"/>
  <c r="C182" i="3" s="1"/>
  <c r="C179" i="5"/>
  <c r="C183" i="3" s="1"/>
  <c r="C180" i="5"/>
  <c r="C184" i="3" s="1"/>
  <c r="C181" i="5"/>
  <c r="C185" i="3" s="1"/>
  <c r="C152" i="5"/>
  <c r="C156" i="3" s="1"/>
  <c r="C127" i="3"/>
  <c r="C130" i="3"/>
  <c r="C131" i="3"/>
  <c r="C132" i="3"/>
  <c r="C133" i="3"/>
  <c r="C140" i="3"/>
  <c r="C144" i="3"/>
  <c r="C147" i="3"/>
  <c r="C151" i="3"/>
  <c r="C155" i="3"/>
  <c r="C125" i="5"/>
  <c r="C128" i="5"/>
  <c r="C135" i="5"/>
  <c r="C137" i="5"/>
  <c r="C142" i="5"/>
  <c r="C144" i="5"/>
  <c r="C148" i="5"/>
  <c r="C96" i="5"/>
  <c r="C100" i="3" s="1"/>
  <c r="C102" i="5"/>
  <c r="C106" i="3" s="1"/>
  <c r="C104" i="5"/>
  <c r="C108" i="3" s="1"/>
  <c r="C108" i="5"/>
  <c r="C112" i="3" s="1"/>
  <c r="C63" i="5"/>
  <c r="C67" i="3" s="1"/>
  <c r="C64" i="5"/>
  <c r="C68" i="3" s="1"/>
  <c r="C65" i="5"/>
  <c r="C69" i="3" s="1"/>
  <c r="C66" i="5"/>
  <c r="C70" i="3" s="1"/>
  <c r="C67" i="5"/>
  <c r="C71" i="3" s="1"/>
  <c r="C68" i="5"/>
  <c r="C72" i="3" s="1"/>
  <c r="C69" i="5"/>
  <c r="C73" i="3" s="1"/>
  <c r="C70" i="5"/>
  <c r="C74" i="3" s="1"/>
  <c r="C71" i="5"/>
  <c r="C75" i="3" s="1"/>
  <c r="C72" i="5"/>
  <c r="C76" i="3" s="1"/>
  <c r="C73" i="5"/>
  <c r="C77" i="3" s="1"/>
  <c r="C74" i="5"/>
  <c r="C78" i="3" s="1"/>
  <c r="C75" i="5"/>
  <c r="C79" i="3" s="1"/>
  <c r="C76" i="5"/>
  <c r="C80" i="3" s="1"/>
  <c r="C77" i="5"/>
  <c r="C81" i="3" s="1"/>
  <c r="C78" i="5"/>
  <c r="C82" i="3" s="1"/>
  <c r="C79" i="5"/>
  <c r="C83" i="3" s="1"/>
  <c r="C80" i="5"/>
  <c r="C84" i="3" s="1"/>
  <c r="C81" i="5"/>
  <c r="C85" i="3" s="1"/>
  <c r="C82" i="5"/>
  <c r="C86" i="3" s="1"/>
  <c r="C83" i="5"/>
  <c r="C87" i="3" s="1"/>
  <c r="C84" i="5"/>
  <c r="C88" i="3" s="1"/>
  <c r="C85" i="5"/>
  <c r="C89" i="3" s="1"/>
  <c r="C86" i="5"/>
  <c r="C90" i="3" s="1"/>
  <c r="C87" i="5"/>
  <c r="C91" i="3" s="1"/>
  <c r="C88" i="5"/>
  <c r="C92" i="3" s="1"/>
  <c r="C89" i="5"/>
  <c r="C93" i="3" s="1"/>
  <c r="C90" i="5"/>
  <c r="C94" i="3" s="1"/>
  <c r="C91" i="5"/>
  <c r="C95" i="3" s="1"/>
  <c r="C62" i="5"/>
  <c r="C66" i="3" s="1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32" i="5"/>
  <c r="C93" i="5"/>
  <c r="C97" i="3" s="1"/>
  <c r="C97" i="5"/>
  <c r="C101" i="3" s="1"/>
  <c r="C106" i="5"/>
  <c r="C110" i="3" s="1"/>
  <c r="C111" i="5"/>
  <c r="C115" i="3" s="1"/>
  <c r="C115" i="5"/>
  <c r="C119" i="3" s="1"/>
  <c r="C119" i="5"/>
  <c r="C123" i="3" s="1"/>
  <c r="C134" i="3"/>
  <c r="C136" i="3"/>
  <c r="C141" i="3"/>
  <c r="C145" i="3"/>
  <c r="C149" i="3"/>
  <c r="C152" i="3"/>
  <c r="C126" i="3"/>
  <c r="C127" i="5"/>
  <c r="C130" i="5"/>
  <c r="C132" i="5"/>
  <c r="C139" i="5"/>
  <c r="C141" i="5"/>
  <c r="C146" i="5"/>
  <c r="C151" i="5"/>
  <c r="C95" i="5"/>
  <c r="C99" i="3" s="1"/>
  <c r="C98" i="5"/>
  <c r="C102" i="3" s="1"/>
  <c r="C101" i="5"/>
  <c r="C105" i="3" s="1"/>
  <c r="C109" i="5"/>
  <c r="C113" i="3" s="1"/>
  <c r="C113" i="5"/>
  <c r="C117" i="3" s="1"/>
  <c r="C117" i="5"/>
  <c r="C121" i="3" s="1"/>
  <c r="C120" i="5"/>
  <c r="C124" i="3" s="1"/>
  <c r="C129" i="3"/>
  <c r="C138" i="3"/>
  <c r="C142" i="3"/>
  <c r="C146" i="3"/>
  <c r="C150" i="3"/>
  <c r="C154" i="3"/>
  <c r="C123" i="5"/>
  <c r="C126" i="5"/>
  <c r="C134" i="5"/>
  <c r="C136" i="5"/>
  <c r="C143" i="5"/>
  <c r="C145" i="5"/>
  <c r="C149" i="5"/>
  <c r="C122" i="5"/>
  <c r="C121" i="5"/>
  <c r="C125" i="3" s="1"/>
  <c r="C99" i="5"/>
  <c r="C103" i="3" s="1"/>
  <c r="C103" i="5"/>
  <c r="C107" i="3" s="1"/>
  <c r="C107" i="5"/>
  <c r="C111" i="3" s="1"/>
  <c r="C112" i="5"/>
  <c r="C116" i="3" s="1"/>
  <c r="C116" i="5"/>
  <c r="C120" i="3" s="1"/>
  <c r="C128" i="3"/>
  <c r="C135" i="3"/>
  <c r="C137" i="3"/>
  <c r="C139" i="3"/>
  <c r="C143" i="3"/>
  <c r="C148" i="3"/>
  <c r="C153" i="3"/>
  <c r="C124" i="5"/>
  <c r="C129" i="5"/>
  <c r="C131" i="5"/>
  <c r="C133" i="5"/>
  <c r="C138" i="5"/>
  <c r="C140" i="5"/>
  <c r="C147" i="5"/>
  <c r="C150" i="5"/>
  <c r="C94" i="5"/>
  <c r="C98" i="3" s="1"/>
  <c r="C100" i="5"/>
  <c r="C104" i="3" s="1"/>
  <c r="C105" i="5"/>
  <c r="C109" i="3" s="1"/>
  <c r="C110" i="5"/>
  <c r="C114" i="3" s="1"/>
  <c r="C114" i="5"/>
  <c r="C118" i="3" s="1"/>
  <c r="C118" i="5"/>
  <c r="C122" i="3" s="1"/>
  <c r="C92" i="5"/>
  <c r="C96" i="3" s="1"/>
  <c r="A94" i="3"/>
  <c r="A93" i="3"/>
  <c r="A92" i="3"/>
  <c r="A91" i="3"/>
  <c r="A90" i="3"/>
  <c r="A89" i="3"/>
  <c r="A88" i="3"/>
  <c r="A87" i="3"/>
  <c r="A86" i="3"/>
  <c r="A85" i="3"/>
  <c r="A83" i="3"/>
  <c r="A82" i="3"/>
  <c r="A81" i="3"/>
  <c r="A79" i="3"/>
  <c r="A78" i="3"/>
  <c r="A76" i="3"/>
  <c r="A74" i="3"/>
  <c r="A72" i="3"/>
  <c r="A70" i="3"/>
  <c r="A69" i="3"/>
  <c r="A67" i="3"/>
  <c r="A95" i="3"/>
  <c r="A84" i="3"/>
  <c r="A80" i="3"/>
  <c r="A77" i="3"/>
  <c r="A75" i="3"/>
  <c r="A73" i="3"/>
  <c r="A71" i="3"/>
  <c r="A68" i="3"/>
  <c r="A52" i="3"/>
  <c r="A12" i="3"/>
  <c r="D12" i="3"/>
  <c r="F12" i="3"/>
  <c r="G12" i="3"/>
  <c r="A8" i="3"/>
  <c r="D8" i="3"/>
  <c r="F8" i="3"/>
  <c r="G8" i="3"/>
  <c r="A6" i="3"/>
  <c r="D6" i="3"/>
  <c r="F6" i="3"/>
  <c r="G6" i="3"/>
  <c r="A183" i="3"/>
  <c r="A169" i="3"/>
  <c r="A164" i="3"/>
  <c r="A171" i="3"/>
  <c r="A168" i="3"/>
  <c r="A165" i="3"/>
  <c r="A162" i="3"/>
  <c r="A170" i="3"/>
  <c r="A167" i="3"/>
  <c r="A166" i="3"/>
  <c r="A163" i="3"/>
  <c r="A184" i="3"/>
  <c r="A185" i="3"/>
  <c r="A182" i="3"/>
  <c r="A181" i="3"/>
  <c r="A180" i="3"/>
  <c r="A179" i="3"/>
  <c r="A178" i="3"/>
  <c r="A177" i="3"/>
  <c r="A176" i="3"/>
  <c r="A175" i="3"/>
  <c r="A174" i="3"/>
  <c r="A173" i="3"/>
  <c r="A17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28" i="3"/>
  <c r="A126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7" i="3"/>
  <c r="A113" i="3"/>
  <c r="A110" i="3"/>
  <c r="A109" i="3"/>
  <c r="A108" i="3"/>
  <c r="A107" i="3"/>
  <c r="A106" i="3"/>
  <c r="A105" i="3"/>
  <c r="A104" i="3"/>
  <c r="A103" i="3"/>
  <c r="A102" i="3"/>
  <c r="A112" i="3"/>
  <c r="G107" i="3"/>
  <c r="F103" i="3"/>
  <c r="F105" i="3"/>
  <c r="F106" i="3"/>
  <c r="F107" i="3"/>
  <c r="F104" i="3"/>
  <c r="A66" i="3"/>
  <c r="G84" i="3"/>
  <c r="G85" i="3"/>
  <c r="F78" i="3"/>
  <c r="F79" i="3"/>
  <c r="F80" i="3"/>
  <c r="F81" i="3"/>
  <c r="F82" i="3"/>
  <c r="F83" i="3"/>
  <c r="F84" i="3"/>
  <c r="F85" i="3"/>
  <c r="A54" i="3"/>
  <c r="A43" i="3"/>
  <c r="G79" i="3"/>
  <c r="G80" i="3"/>
  <c r="G81" i="3"/>
  <c r="G82" i="3"/>
  <c r="G83" i="3"/>
  <c r="G86" i="3"/>
  <c r="G87" i="3"/>
  <c r="G106" i="3"/>
  <c r="G108" i="3"/>
  <c r="G109" i="3"/>
  <c r="G110" i="3"/>
  <c r="G111" i="3"/>
  <c r="G112" i="3"/>
  <c r="G113" i="3"/>
  <c r="G114" i="3"/>
  <c r="G177" i="3"/>
  <c r="G178" i="3"/>
  <c r="G184" i="3"/>
  <c r="G185" i="3"/>
  <c r="F74" i="3"/>
  <c r="F75" i="3"/>
  <c r="F76" i="3"/>
  <c r="F77" i="3"/>
  <c r="F86" i="3"/>
  <c r="F87" i="3"/>
  <c r="F108" i="3"/>
  <c r="F109" i="3"/>
  <c r="F110" i="3"/>
  <c r="F111" i="3"/>
  <c r="F112" i="3"/>
  <c r="F113" i="3"/>
  <c r="F114" i="3"/>
  <c r="F115" i="3"/>
  <c r="F140" i="3"/>
  <c r="F138" i="3"/>
  <c r="F139" i="3"/>
  <c r="F141" i="3"/>
  <c r="F142" i="3"/>
  <c r="J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F41" i="3"/>
  <c r="F43" i="3"/>
  <c r="F45" i="3"/>
  <c r="F47" i="3"/>
  <c r="F49" i="3"/>
  <c r="F51" i="3"/>
  <c r="F53" i="3"/>
  <c r="F55" i="3"/>
  <c r="F57" i="3"/>
  <c r="F58" i="3"/>
  <c r="F60" i="3"/>
  <c r="F62" i="3"/>
  <c r="F64" i="3"/>
  <c r="F66" i="3"/>
  <c r="F68" i="3"/>
  <c r="F69" i="3"/>
  <c r="F71" i="3"/>
  <c r="F73" i="3"/>
  <c r="F88" i="3"/>
  <c r="F89" i="3"/>
  <c r="F91" i="3"/>
  <c r="F93" i="3"/>
  <c r="F95" i="3"/>
  <c r="F97" i="3"/>
  <c r="F99" i="3"/>
  <c r="F116" i="3"/>
  <c r="F118" i="3"/>
  <c r="F120" i="3"/>
  <c r="F122" i="3"/>
  <c r="F124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9" i="3"/>
  <c r="G180" i="3"/>
  <c r="G181" i="3"/>
  <c r="G182" i="3"/>
  <c r="G183" i="3"/>
  <c r="F36" i="3"/>
  <c r="F37" i="3"/>
  <c r="F38" i="3"/>
  <c r="F39" i="3"/>
  <c r="F40" i="3"/>
  <c r="F42" i="3"/>
  <c r="F44" i="3"/>
  <c r="F46" i="3"/>
  <c r="F48" i="3"/>
  <c r="F50" i="3"/>
  <c r="F52" i="3"/>
  <c r="F54" i="3"/>
  <c r="F56" i="3"/>
  <c r="F59" i="3"/>
  <c r="F61" i="3"/>
  <c r="F63" i="3"/>
  <c r="F65" i="3"/>
  <c r="F67" i="3"/>
  <c r="F70" i="3"/>
  <c r="F72" i="3"/>
  <c r="F90" i="3"/>
  <c r="F92" i="3"/>
  <c r="F94" i="3"/>
  <c r="F96" i="3"/>
  <c r="F98" i="3"/>
  <c r="F100" i="3"/>
  <c r="F101" i="3"/>
  <c r="F102" i="3"/>
  <c r="F117" i="3"/>
  <c r="F119" i="3"/>
  <c r="F121" i="3"/>
  <c r="F123" i="3"/>
  <c r="F125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A44" i="3"/>
  <c r="J20" i="7"/>
  <c r="A23" i="3"/>
  <c r="G13" i="3"/>
  <c r="G9" i="3"/>
  <c r="G10" i="3"/>
  <c r="G11" i="3"/>
  <c r="G14" i="3"/>
  <c r="G15" i="3"/>
  <c r="G17" i="3"/>
  <c r="G18" i="3"/>
  <c r="G19" i="3"/>
  <c r="G21" i="3"/>
  <c r="F13" i="3"/>
  <c r="F9" i="3"/>
  <c r="F10" i="3"/>
  <c r="F11" i="3"/>
  <c r="F14" i="3"/>
  <c r="F15" i="3"/>
  <c r="F17" i="3"/>
  <c r="F18" i="3"/>
  <c r="F19" i="3"/>
  <c r="D13" i="3"/>
  <c r="D7" i="3"/>
  <c r="D9" i="3"/>
  <c r="D10" i="3"/>
  <c r="D11" i="3"/>
  <c r="D14" i="3"/>
  <c r="D15" i="3"/>
  <c r="D17" i="3"/>
  <c r="D18" i="3"/>
  <c r="D19" i="3"/>
  <c r="K2" i="10"/>
  <c r="G7" i="3"/>
  <c r="F7" i="3"/>
  <c r="L2" i="12"/>
  <c r="L2" i="11"/>
  <c r="M2" i="9"/>
  <c r="J22" i="7"/>
  <c r="G32" i="3"/>
  <c r="G33" i="3"/>
  <c r="G35" i="3"/>
  <c r="G31" i="3"/>
  <c r="G34" i="3"/>
  <c r="J29" i="7"/>
  <c r="J31" i="7"/>
  <c r="J32" i="7"/>
  <c r="J33" i="7"/>
  <c r="J27" i="7"/>
  <c r="J21" i="7"/>
  <c r="J25" i="7"/>
  <c r="J26" i="7"/>
  <c r="J28" i="7"/>
  <c r="J19" i="7"/>
  <c r="D21" i="3"/>
  <c r="F21" i="3"/>
  <c r="G22" i="3"/>
  <c r="G23" i="3"/>
  <c r="G24" i="3"/>
  <c r="G25" i="3"/>
  <c r="G26" i="3"/>
  <c r="G27" i="3"/>
  <c r="G28" i="3"/>
  <c r="G29" i="3"/>
  <c r="G30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Y5" i="3"/>
  <c r="DX5" i="3"/>
  <c r="DW5" i="3"/>
  <c r="DV5" i="3"/>
  <c r="DU5" i="3"/>
  <c r="DT5" i="3"/>
  <c r="DS5" i="3"/>
  <c r="DR5" i="3"/>
  <c r="DQ5" i="3"/>
  <c r="DP5" i="3"/>
  <c r="DO5" i="3"/>
  <c r="DN5" i="3"/>
  <c r="DM5" i="3"/>
  <c r="DL5" i="3"/>
  <c r="DK5" i="3"/>
  <c r="DJ5" i="3"/>
  <c r="DI5" i="3"/>
  <c r="DH5" i="3"/>
  <c r="DG5" i="3"/>
  <c r="DF5" i="3"/>
  <c r="DE5" i="3"/>
  <c r="DD5" i="3"/>
  <c r="DC5" i="3"/>
  <c r="DB5" i="3"/>
  <c r="DA5" i="3"/>
  <c r="CZ5" i="3"/>
  <c r="CY5" i="3"/>
  <c r="CX5" i="3"/>
  <c r="CW5" i="3"/>
  <c r="CV5" i="3"/>
  <c r="CU5" i="3"/>
  <c r="CT5" i="3"/>
  <c r="CS5" i="3"/>
  <c r="CR5" i="3"/>
  <c r="CQ5" i="3"/>
  <c r="CP5" i="3"/>
  <c r="CO5" i="3"/>
  <c r="CN5" i="3"/>
  <c r="CM5" i="3"/>
  <c r="CL5" i="3"/>
  <c r="CK5" i="3"/>
  <c r="CJ5" i="3"/>
  <c r="CI5" i="3"/>
  <c r="CH5" i="3"/>
  <c r="CG5" i="3"/>
  <c r="CF5" i="3"/>
  <c r="CE5" i="3"/>
  <c r="CD5" i="3"/>
  <c r="CC5" i="3"/>
  <c r="CB5" i="3"/>
  <c r="CA5" i="3"/>
  <c r="BZ5" i="3"/>
  <c r="BY5" i="3"/>
  <c r="BX5" i="3"/>
  <c r="BW5" i="3"/>
  <c r="BV5" i="3"/>
  <c r="BU5" i="3"/>
  <c r="BT5" i="3"/>
  <c r="BS5" i="3"/>
  <c r="BR5" i="3"/>
  <c r="BQ5" i="3"/>
  <c r="BP5" i="3"/>
  <c r="BO5" i="3"/>
  <c r="BN5" i="3"/>
  <c r="BM5" i="3"/>
  <c r="BL5" i="3"/>
  <c r="BK5" i="3"/>
  <c r="BJ5" i="3"/>
  <c r="BI5" i="3"/>
  <c r="BH5" i="3"/>
  <c r="BG5" i="3"/>
  <c r="BF5" i="3"/>
  <c r="BE5" i="3"/>
  <c r="BD5" i="3"/>
  <c r="BC5" i="3"/>
  <c r="BB5" i="3"/>
  <c r="BA5" i="3"/>
  <c r="AZ5" i="3"/>
  <c r="AY5" i="3"/>
  <c r="AX5" i="3"/>
  <c r="AW5" i="3"/>
  <c r="AV5" i="3"/>
  <c r="AU5" i="3"/>
  <c r="AT5" i="3"/>
  <c r="AS5" i="3"/>
  <c r="AR5" i="3"/>
  <c r="AQ5" i="3"/>
  <c r="AP5" i="3"/>
  <c r="AO5" i="3"/>
  <c r="AN5" i="3"/>
  <c r="AM5" i="3"/>
  <c r="AL5" i="3"/>
  <c r="AK5" i="3"/>
  <c r="AJ5" i="3"/>
  <c r="AI5" i="3"/>
  <c r="AH5" i="3"/>
  <c r="AG5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C21" i="2" l="1"/>
  <c r="C20" i="2"/>
  <c r="E20" i="2"/>
  <c r="E21" i="2"/>
  <c r="C18" i="2"/>
  <c r="E18" i="2" s="1"/>
  <c r="H126" i="3"/>
  <c r="C38" i="3"/>
  <c r="C39" i="3"/>
  <c r="C41" i="3"/>
  <c r="B37" i="3"/>
  <c r="B39" i="3"/>
  <c r="B41" i="3"/>
  <c r="C37" i="3"/>
  <c r="C40" i="3"/>
  <c r="C42" i="3"/>
  <c r="B38" i="3"/>
  <c r="B40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8" i="3"/>
  <c r="C59" i="3"/>
  <c r="C60" i="3"/>
  <c r="C61" i="3"/>
  <c r="C63" i="3"/>
  <c r="C64" i="3"/>
  <c r="C65" i="3"/>
  <c r="B42" i="3"/>
  <c r="B43" i="3"/>
  <c r="B44" i="3"/>
  <c r="B45" i="3"/>
  <c r="B46" i="3"/>
  <c r="C62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36" i="3"/>
  <c r="C57" i="3"/>
  <c r="H8" i="3"/>
  <c r="I8" i="3"/>
  <c r="I6" i="3"/>
  <c r="H6" i="3"/>
  <c r="C36" i="3"/>
  <c r="H68" i="3"/>
  <c r="H69" i="3"/>
  <c r="I12" i="3"/>
  <c r="H12" i="3"/>
  <c r="I88" i="3"/>
  <c r="H114" i="3"/>
  <c r="H115" i="3"/>
  <c r="H113" i="3"/>
  <c r="I114" i="3"/>
  <c r="I112" i="3"/>
  <c r="H111" i="3"/>
  <c r="I113" i="3"/>
  <c r="H112" i="3"/>
  <c r="H88" i="3"/>
  <c r="I111" i="3"/>
  <c r="H38" i="3"/>
  <c r="H41" i="3"/>
  <c r="H44" i="3"/>
  <c r="H46" i="3"/>
  <c r="H51" i="3"/>
  <c r="H54" i="3"/>
  <c r="H57" i="3"/>
  <c r="H48" i="3"/>
  <c r="H60" i="3"/>
  <c r="H65" i="3"/>
  <c r="H39" i="3"/>
  <c r="H50" i="3"/>
  <c r="H62" i="3"/>
  <c r="H40" i="3"/>
  <c r="H43" i="3"/>
  <c r="H47" i="3"/>
  <c r="H52" i="3"/>
  <c r="H55" i="3"/>
  <c r="H37" i="3"/>
  <c r="H42" i="3"/>
  <c r="H66" i="3"/>
  <c r="H45" i="3"/>
  <c r="H49" i="3"/>
  <c r="H53" i="3"/>
  <c r="H56" i="3"/>
  <c r="H59" i="3"/>
  <c r="H64" i="3"/>
  <c r="H70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H58" i="3"/>
  <c r="H63" i="3"/>
  <c r="H72" i="3"/>
  <c r="H76" i="3"/>
  <c r="H81" i="3"/>
  <c r="H75" i="3"/>
  <c r="H78" i="3"/>
  <c r="H84" i="3"/>
  <c r="H89" i="3"/>
  <c r="H92" i="3"/>
  <c r="H94" i="3"/>
  <c r="H99" i="3"/>
  <c r="I7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5" i="3"/>
  <c r="I56" i="3"/>
  <c r="I57" i="3"/>
  <c r="I59" i="3"/>
  <c r="I90" i="3"/>
  <c r="I91" i="3"/>
  <c r="I92" i="3"/>
  <c r="I93" i="3"/>
  <c r="I94" i="3"/>
  <c r="I95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5" i="3"/>
  <c r="I116" i="3"/>
  <c r="I117" i="3"/>
  <c r="I118" i="3"/>
  <c r="I119" i="3"/>
  <c r="I120" i="3"/>
  <c r="I121" i="3"/>
  <c r="I122" i="3"/>
  <c r="I123" i="3"/>
  <c r="I124" i="3"/>
  <c r="I125" i="3"/>
  <c r="H61" i="3"/>
  <c r="H67" i="3"/>
  <c r="H71" i="3"/>
  <c r="H77" i="3"/>
  <c r="H82" i="3"/>
  <c r="H85" i="3"/>
  <c r="H90" i="3"/>
  <c r="H95" i="3"/>
  <c r="H100" i="3"/>
  <c r="H104" i="3"/>
  <c r="H108" i="3"/>
  <c r="H116" i="3"/>
  <c r="H122" i="3"/>
  <c r="H73" i="3"/>
  <c r="H103" i="3"/>
  <c r="H118" i="3"/>
  <c r="H123" i="3"/>
  <c r="H74" i="3"/>
  <c r="H80" i="3"/>
  <c r="H86" i="3"/>
  <c r="H98" i="3"/>
  <c r="H102" i="3"/>
  <c r="H106" i="3"/>
  <c r="H124" i="3"/>
  <c r="H79" i="3"/>
  <c r="H83" i="3"/>
  <c r="H87" i="3"/>
  <c r="H97" i="3"/>
  <c r="H101" i="3"/>
  <c r="H105" i="3"/>
  <c r="H110" i="3"/>
  <c r="H120" i="3"/>
  <c r="H91" i="3"/>
  <c r="H93" i="3"/>
  <c r="H96" i="3"/>
  <c r="H107" i="3"/>
  <c r="H109" i="3"/>
  <c r="H117" i="3"/>
  <c r="H121" i="3"/>
  <c r="H125" i="3"/>
  <c r="I58" i="3"/>
  <c r="I54" i="3"/>
  <c r="I13" i="3"/>
  <c r="I89" i="3"/>
  <c r="H119" i="3"/>
  <c r="I19" i="3"/>
  <c r="I18" i="3"/>
  <c r="I14" i="3"/>
  <c r="I15" i="3"/>
  <c r="I11" i="3"/>
  <c r="H13" i="3"/>
  <c r="H7" i="3"/>
  <c r="H9" i="3"/>
  <c r="H10" i="3"/>
  <c r="H15" i="3"/>
  <c r="H17" i="3"/>
  <c r="H18" i="3"/>
  <c r="H19" i="3"/>
  <c r="H14" i="3"/>
  <c r="H11" i="3"/>
  <c r="I17" i="3"/>
  <c r="I9" i="3"/>
  <c r="I10" i="3"/>
  <c r="I96" i="3"/>
  <c r="H156" i="3"/>
  <c r="I156" i="3"/>
  <c r="H159" i="3"/>
  <c r="I159" i="3"/>
  <c r="H165" i="3"/>
  <c r="I165" i="3"/>
  <c r="H167" i="3"/>
  <c r="I167" i="3"/>
  <c r="H170" i="3"/>
  <c r="I170" i="3"/>
  <c r="H172" i="3"/>
  <c r="I172" i="3"/>
  <c r="H174" i="3"/>
  <c r="I174" i="3"/>
  <c r="H177" i="3"/>
  <c r="I177" i="3"/>
  <c r="H179" i="3"/>
  <c r="I179" i="3"/>
  <c r="H181" i="3"/>
  <c r="I181" i="3"/>
  <c r="H183" i="3"/>
  <c r="I183" i="3"/>
  <c r="H185" i="3"/>
  <c r="I185" i="3"/>
  <c r="H158" i="3"/>
  <c r="I158" i="3"/>
  <c r="H160" i="3"/>
  <c r="I160" i="3"/>
  <c r="H161" i="3"/>
  <c r="I161" i="3"/>
  <c r="H162" i="3"/>
  <c r="I162" i="3"/>
  <c r="H163" i="3"/>
  <c r="I163" i="3"/>
  <c r="H164" i="3"/>
  <c r="I164" i="3"/>
  <c r="H166" i="3"/>
  <c r="I166" i="3"/>
  <c r="H168" i="3"/>
  <c r="I168" i="3"/>
  <c r="H171" i="3"/>
  <c r="I171" i="3"/>
  <c r="H173" i="3"/>
  <c r="I173" i="3"/>
  <c r="H175" i="3"/>
  <c r="I175" i="3"/>
  <c r="H176" i="3"/>
  <c r="I176" i="3"/>
  <c r="H178" i="3"/>
  <c r="I178" i="3"/>
  <c r="H180" i="3"/>
  <c r="I180" i="3"/>
  <c r="H182" i="3"/>
  <c r="I182" i="3"/>
  <c r="H184" i="3"/>
  <c r="I184" i="3"/>
  <c r="H169" i="3"/>
  <c r="I169" i="3"/>
  <c r="H128" i="3"/>
  <c r="I128" i="3"/>
  <c r="H129" i="3"/>
  <c r="I129" i="3"/>
  <c r="H132" i="3"/>
  <c r="I132" i="3"/>
  <c r="H134" i="3"/>
  <c r="I134" i="3"/>
  <c r="H136" i="3"/>
  <c r="I136" i="3"/>
  <c r="H138" i="3"/>
  <c r="I138" i="3"/>
  <c r="H139" i="3"/>
  <c r="I139" i="3"/>
  <c r="H142" i="3"/>
  <c r="I142" i="3"/>
  <c r="H144" i="3"/>
  <c r="I144" i="3"/>
  <c r="H146" i="3"/>
  <c r="I146" i="3"/>
  <c r="H148" i="3"/>
  <c r="I148" i="3"/>
  <c r="H150" i="3"/>
  <c r="I150" i="3"/>
  <c r="H152" i="3"/>
  <c r="I152" i="3"/>
  <c r="H154" i="3"/>
  <c r="I154" i="3"/>
  <c r="H127" i="3"/>
  <c r="I127" i="3"/>
  <c r="H130" i="3"/>
  <c r="I130" i="3"/>
  <c r="H131" i="3"/>
  <c r="I131" i="3"/>
  <c r="H133" i="3"/>
  <c r="I133" i="3"/>
  <c r="H135" i="3"/>
  <c r="I135" i="3"/>
  <c r="H137" i="3"/>
  <c r="I137" i="3"/>
  <c r="H140" i="3"/>
  <c r="I140" i="3"/>
  <c r="H141" i="3"/>
  <c r="I141" i="3"/>
  <c r="H143" i="3"/>
  <c r="I143" i="3"/>
  <c r="H145" i="3"/>
  <c r="I145" i="3"/>
  <c r="H147" i="3"/>
  <c r="I147" i="3"/>
  <c r="H149" i="3"/>
  <c r="I149" i="3"/>
  <c r="H151" i="3"/>
  <c r="I151" i="3"/>
  <c r="H153" i="3"/>
  <c r="I153" i="3"/>
  <c r="H155" i="3"/>
  <c r="I155" i="3"/>
  <c r="I126" i="3"/>
  <c r="H21" i="3"/>
  <c r="I21" i="3"/>
  <c r="H157" i="3"/>
  <c r="I157" i="3"/>
  <c r="H22" i="3"/>
  <c r="I22" i="3"/>
  <c r="H23" i="3"/>
  <c r="I23" i="3"/>
  <c r="H24" i="3"/>
  <c r="I24" i="3"/>
  <c r="H25" i="3"/>
  <c r="I25" i="3"/>
  <c r="H26" i="3"/>
  <c r="I26" i="3"/>
  <c r="H27" i="3"/>
  <c r="I27" i="3"/>
  <c r="H28" i="3"/>
  <c r="I28" i="3"/>
  <c r="H29" i="3"/>
  <c r="I29" i="3"/>
  <c r="H30" i="3"/>
  <c r="I30" i="3"/>
  <c r="H31" i="3"/>
  <c r="I31" i="3"/>
  <c r="H32" i="3"/>
  <c r="I32" i="3"/>
  <c r="H33" i="3"/>
  <c r="I33" i="3"/>
  <c r="H34" i="3"/>
  <c r="I34" i="3"/>
  <c r="H35" i="3"/>
  <c r="I35" i="3"/>
  <c r="B3" i="4" l="1"/>
  <c r="B4" i="4" l="1"/>
  <c r="M3" i="8" l="1"/>
  <c r="H32" i="5"/>
  <c r="H36" i="3" l="1"/>
  <c r="J32" i="5"/>
  <c r="D19" i="2" s="1"/>
  <c r="E19" i="2" s="1"/>
  <c r="M2" i="8"/>
  <c r="E6" i="4"/>
  <c r="E5" i="4" l="1"/>
  <c r="E8" i="4"/>
  <c r="E3" i="4"/>
  <c r="E7" i="4"/>
  <c r="E4" i="4"/>
</calcChain>
</file>

<file path=xl/sharedStrings.xml><?xml version="1.0" encoding="utf-8"?>
<sst xmlns="http://schemas.openxmlformats.org/spreadsheetml/2006/main" count="715" uniqueCount="277">
  <si>
    <t>and change the formula in tab 2-6 column B and C.</t>
  </si>
  <si>
    <t>In tab List fill in Responsible</t>
  </si>
  <si>
    <t>In tab 1 Checkpoints fill in Responsible, Planned start and Planned finished on the activities that are relevant in this project.</t>
  </si>
  <si>
    <t>In tab 2-6 fill in Responsible, Planned start and Planned finished if that are relevant in this project.</t>
  </si>
  <si>
    <t>Control Report</t>
  </si>
  <si>
    <t>Company name:</t>
  </si>
  <si>
    <t>Company ID:</t>
  </si>
  <si>
    <t>xxx</t>
  </si>
  <si>
    <t>System ID:</t>
  </si>
  <si>
    <t>Custom company name:</t>
  </si>
  <si>
    <t>Planned go-live:</t>
  </si>
  <si>
    <t>Project Manager:</t>
  </si>
  <si>
    <t>First and last name</t>
  </si>
  <si>
    <t>Gate</t>
  </si>
  <si>
    <t>Status</t>
  </si>
  <si>
    <t>Project start</t>
  </si>
  <si>
    <t>Preparation status ok</t>
  </si>
  <si>
    <t>Test migration approval</t>
  </si>
  <si>
    <t>Project completion</t>
  </si>
  <si>
    <t>To do</t>
  </si>
  <si>
    <t>Number to do</t>
  </si>
  <si>
    <t>Finished</t>
  </si>
  <si>
    <t>Finished %</t>
  </si>
  <si>
    <t>1 Checkpoints</t>
  </si>
  <si>
    <t>2 Custom Solutions</t>
  </si>
  <si>
    <t>3 Business Intelligence</t>
  </si>
  <si>
    <t>4 External Options</t>
  </si>
  <si>
    <t>5 External Adaptations</t>
  </si>
  <si>
    <t>6 Customized Reports &amp; Documents</t>
  </si>
  <si>
    <t>Timeline start</t>
  </si>
  <si>
    <t>Days</t>
  </si>
  <si>
    <t>Source</t>
  </si>
  <si>
    <t>Company ID</t>
  </si>
  <si>
    <t>Company name</t>
  </si>
  <si>
    <t>Activity</t>
  </si>
  <si>
    <t>Responsible</t>
  </si>
  <si>
    <t>Start date</t>
  </si>
  <si>
    <t>End date</t>
  </si>
  <si>
    <t>Visa</t>
  </si>
  <si>
    <t>Project Dashboard</t>
  </si>
  <si>
    <t>Number</t>
  </si>
  <si>
    <t>Light</t>
  </si>
  <si>
    <t>Total number of activities</t>
  </si>
  <si>
    <t>Average progress</t>
  </si>
  <si>
    <t>In progress</t>
  </si>
  <si>
    <t>Risk</t>
  </si>
  <si>
    <t>Investigation</t>
  </si>
  <si>
    <t>Delayed</t>
  </si>
  <si>
    <t>Not started</t>
  </si>
  <si>
    <t>Checkpoints</t>
  </si>
  <si>
    <t>Pos.</t>
  </si>
  <si>
    <t>Planned start</t>
  </si>
  <si>
    <t>Planned finished</t>
  </si>
  <si>
    <t>Date ready</t>
  </si>
  <si>
    <t>1.01</t>
  </si>
  <si>
    <t>&lt; NA &gt;</t>
  </si>
  <si>
    <t>1.02</t>
  </si>
  <si>
    <t>1.03</t>
  </si>
  <si>
    <t>1.04</t>
  </si>
  <si>
    <t>Start the program Monitor.PostgreSQL.Assistant</t>
  </si>
  <si>
    <t>1.05</t>
  </si>
  <si>
    <t>1.06</t>
  </si>
  <si>
    <t>https://help.monitorerp.com/postgresql/Content/Topics/Overview.htm</t>
  </si>
  <si>
    <t>1.07</t>
  </si>
  <si>
    <t>1.08</t>
  </si>
  <si>
    <t>If Preparation status is not ok, proceed to tab 2-6</t>
  </si>
  <si>
    <t>In Monitor.PostgreSQL.Assistant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</si>
  <si>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</si>
  <si>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</si>
  <si>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</si>
  <si>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</si>
  <si>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</si>
  <si>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</si>
  <si>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</si>
  <si>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</si>
  <si>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</si>
  <si>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</si>
  <si>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</si>
  <si>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</si>
  <si>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</si>
  <si>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</si>
  <si>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</si>
  <si>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</si>
  <si>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</si>
  <si>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</si>
  <si>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</si>
  <si>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</si>
  <si>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</si>
  <si>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</si>
  <si>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Custom Solutions</t>
  </si>
  <si>
    <t>Pos</t>
  </si>
  <si>
    <t>Adaption name</t>
  </si>
  <si>
    <t>SQL Anywhere code</t>
  </si>
  <si>
    <t>PostgreSQL code</t>
  </si>
  <si>
    <t>Test OK</t>
  </si>
  <si>
    <t>Comments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</si>
  <si>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</si>
  <si>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</si>
  <si>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</si>
  <si>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</si>
  <si>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</si>
  <si>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</si>
  <si>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</si>
  <si>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</si>
  <si>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</si>
  <si>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</si>
  <si>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</si>
  <si>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</si>
  <si>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</si>
  <si>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</si>
  <si>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</si>
  <si>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</si>
  <si>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</si>
  <si>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</si>
  <si>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</si>
  <si>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</si>
  <si>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</si>
  <si>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</si>
  <si>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</si>
  <si>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</si>
  <si>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</si>
  <si>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</si>
  <si>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</si>
  <si>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</si>
  <si>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</si>
  <si>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</si>
  <si>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Business Inteligence</t>
  </si>
  <si>
    <t>Vy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</si>
  <si>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</si>
  <si>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</si>
  <si>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</si>
  <si>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</si>
  <si>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</si>
  <si>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</si>
  <si>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</si>
  <si>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</si>
  <si>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</si>
  <si>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</si>
  <si>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</si>
  <si>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</si>
  <si>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</si>
  <si>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</si>
  <si>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</si>
  <si>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</si>
  <si>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</si>
  <si>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</si>
  <si>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</si>
  <si>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</si>
  <si>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</si>
  <si>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</si>
  <si>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</si>
  <si>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</si>
  <si>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</si>
  <si>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</si>
  <si>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</si>
  <si>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</si>
  <si>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</si>
  <si>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</si>
  <si>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External Options</t>
  </si>
  <si>
    <t>Option</t>
  </si>
  <si>
    <t>4.01</t>
  </si>
  <si>
    <t>4.02</t>
  </si>
  <si>
    <t>4.03</t>
  </si>
  <si>
    <t>4.04</t>
  </si>
  <si>
    <t>4.05</t>
  </si>
  <si>
    <t>4.06</t>
  </si>
  <si>
    <t>4.07</t>
  </si>
  <si>
    <t>4.08</t>
  </si>
  <si>
    <t>4.09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</si>
  <si>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</si>
  <si>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</si>
  <si>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</si>
  <si>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</si>
  <si>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</si>
  <si>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</si>
  <si>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</si>
  <si>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</si>
  <si>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</si>
  <si>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</si>
  <si>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</si>
  <si>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</si>
  <si>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</si>
  <si>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</si>
  <si>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</si>
  <si>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</si>
  <si>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</si>
  <si>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</si>
  <si>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</si>
  <si>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</si>
  <si>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</si>
  <si>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External Adaptions</t>
  </si>
  <si>
    <t>Adaption number</t>
  </si>
  <si>
    <t>5.01</t>
  </si>
  <si>
    <t>5.02</t>
  </si>
  <si>
    <t>5.03</t>
  </si>
  <si>
    <t>5.04</t>
  </si>
  <si>
    <t>5.05</t>
  </si>
  <si>
    <t>5.06</t>
  </si>
  <si>
    <t>5.07</t>
  </si>
  <si>
    <t>5.08</t>
  </si>
  <si>
    <t>5.09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</si>
  <si>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</si>
  <si>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</si>
  <si>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</si>
  <si>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</si>
  <si>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</si>
  <si>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</si>
  <si>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</si>
  <si>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</si>
  <si>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</si>
  <si>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</si>
  <si>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</si>
  <si>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</si>
  <si>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</si>
  <si>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</si>
  <si>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</si>
  <si>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</si>
  <si>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</si>
  <si>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</si>
  <si>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</si>
  <si>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</si>
  <si>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</si>
  <si>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Customized Reports &amp; Doccuments</t>
  </si>
  <si>
    <t>6.01</t>
  </si>
  <si>
    <t>6.02</t>
  </si>
  <si>
    <t>6.03</t>
  </si>
  <si>
    <t>6.04</t>
  </si>
  <si>
    <t>6.05</t>
  </si>
  <si>
    <t>6.06</t>
  </si>
  <si>
    <t>6.07</t>
  </si>
  <si>
    <t>6.08</t>
  </si>
  <si>
    <t>6.09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</si>
  <si>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</si>
  <si>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</si>
  <si>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</si>
  <si>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</si>
  <si>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</si>
  <si>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</si>
  <si>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</si>
  <si>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</si>
  <si>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</si>
  <si>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</si>
  <si>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</si>
  <si>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</si>
  <si>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</si>
  <si>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</si>
  <si>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</si>
  <si>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</si>
  <si>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</si>
  <si>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</si>
  <si>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</si>
  <si>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</si>
  <si>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</si>
  <si>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&lt; TBD &gt;</t>
  </si>
  <si>
    <t>id</t>
  </si>
  <si>
    <t>namn</t>
  </si>
  <si>
    <t>Company xxx</t>
  </si>
  <si>
    <t>Ensure PostgreSQL is installed</t>
  </si>
  <si>
    <t>Plan migration of test company</t>
  </si>
  <si>
    <t>Perform migration of test company</t>
  </si>
  <si>
    <t>If there are several companies to be migrated at the same time, use one file and fill in more information in the Control Report tab</t>
  </si>
  <si>
    <t>In tab Gantt column set filter to TRUE.</t>
  </si>
  <si>
    <t>Consider exporting BLOB data before migration</t>
  </si>
  <si>
    <t>https://help.monitorerp.com/SE-MONITOR_G5/en-us/Content/Topics/GeneralRegisters/SystemMaintenance/DatabaseAdministration/bChangeBLOBStorageLocation.htm</t>
  </si>
  <si>
    <t>This is to be prepared for the project start</t>
  </si>
  <si>
    <t>Note that Monitor ERP will be unavailable during the migration</t>
  </si>
  <si>
    <t>This frees up disk space</t>
  </si>
  <si>
    <t>Clean up SQL Anywhere databases</t>
  </si>
  <si>
    <t>Set up backup and verify that it works</t>
  </si>
  <si>
    <t>Review the PostgreSQL migration guide</t>
  </si>
  <si>
    <t>Schedule a project kick-off with relevant parties</t>
  </si>
  <si>
    <t>Documentation/Instructions</t>
  </si>
  <si>
    <t>Set up new test company/companies if necessary</t>
  </si>
  <si>
    <t>Complete this activity via the Installation Manager</t>
  </si>
  <si>
    <t>Perform migration of production/live company</t>
  </si>
  <si>
    <t>Plan for migration of production/live company</t>
  </si>
  <si>
    <t>Adjust scheduling for migrated test companies (if necessary)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</si>
</sst>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;@"/>
    <numFmt numFmtId="165" formatCode="0&quot; dagar kvar&quot;"/>
    <numFmt numFmtId="166" formatCode="yyyy\-mm\-dd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404040"/>
      <name val="Calibri"/>
      <family val="2"/>
      <scheme val="minor"/>
    </font>
    <font>
      <b/>
      <i/>
      <sz val="11"/>
      <color rgb="FF40404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40404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Open Sans Light"/>
      <family val="2"/>
    </font>
    <font>
      <b/>
      <sz val="18"/>
      <color rgb="FF404040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8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  <font>
      <b/>
      <sz val="14"/>
      <name val="Calibri"/>
    </font>
    <font>
      <sz val="8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525252"/>
        <bgColor indexed="64"/>
      </patternFill>
    </fill>
    <fill>
      <patternFill patternType="solid">
        <fgColor rgb="FFC6EFCE"/>
      </patternFill>
    </fill>
    <fill>
      <patternFill patternType="solid">
        <fgColor rgb="FFEAEAEA"/>
        <bgColor indexed="64"/>
      </patternFill>
    </fill>
    <fill>
      <patternFill patternType="darkUp">
        <fgColor theme="0" tint="-0.499984740745262"/>
        <bgColor auto="1"/>
      </patternFill>
    </fill>
    <fill>
      <patternFill patternType="solid">
        <fgColor rgb="FF1F4E79"/>
        <bgColor rgb="FF1F4E79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Dashed">
        <color rgb="FF0099FF"/>
      </left>
      <right style="mediumDashed">
        <color rgb="FF0099FF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rgb="FF92D050"/>
      </bottom>
      <diagonal/>
    </border>
  </borders>
  <cellStyleXfs count="5">
    <xf numFmtId="0" fontId="0" fillId="0" borderId="0"/>
    <xf numFmtId="9" fontId="1" fillId="0" borderId="0"/>
    <xf numFmtId="0" fontId="10" fillId="0" borderId="0">
      <alignment horizontal="left" indent="1"/>
    </xf>
    <xf numFmtId="0" fontId="15" fillId="3" borderId="0"/>
    <xf numFmtId="0" fontId="19" fillId="5" borderId="0">
      <alignment horizontal="center" vertical="center" wrapText="1"/>
    </xf>
  </cellStyleXfs>
  <cellXfs count="13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9" fillId="0" borderId="3" xfId="0" applyFont="1" applyBorder="1" applyAlignment="1">
      <alignment horizontal="left" indent="1"/>
    </xf>
    <xf numFmtId="0" fontId="13" fillId="0" borderId="0" xfId="0" applyFont="1" applyAlignment="1">
      <alignment horizontal="left" indent="1"/>
    </xf>
    <xf numFmtId="0" fontId="9" fillId="0" borderId="2" xfId="0" applyFont="1" applyBorder="1" applyAlignment="1">
      <alignment horizontal="left" indent="1"/>
    </xf>
    <xf numFmtId="0" fontId="9" fillId="0" borderId="0" xfId="0" applyFont="1" applyAlignment="1">
      <alignment horizontal="left" indent="1"/>
    </xf>
    <xf numFmtId="0" fontId="14" fillId="0" borderId="0" xfId="0" applyFont="1"/>
    <xf numFmtId="0" fontId="13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Alignment="1" applyProtection="1">
      <alignment horizontal="left" indent="1"/>
      <protection locked="0"/>
    </xf>
    <xf numFmtId="164" fontId="0" fillId="0" borderId="0" xfId="0" applyNumberFormat="1" applyAlignment="1" applyProtection="1">
      <alignment horizontal="left" indent="1"/>
      <protection locked="0"/>
    </xf>
    <xf numFmtId="0" fontId="4" fillId="0" borderId="0" xfId="0" applyFont="1" applyAlignment="1" applyProtection="1">
      <alignment horizontal="left" vertical="center" indent="1"/>
      <protection locked="0"/>
    </xf>
    <xf numFmtId="0" fontId="0" fillId="0" borderId="2" xfId="0" applyBorder="1" applyAlignment="1" applyProtection="1">
      <alignment horizontal="left" indent="1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Alignment="1" applyProtection="1">
      <alignment horizontal="center"/>
      <protection locked="0"/>
    </xf>
    <xf numFmtId="164" fontId="9" fillId="0" borderId="3" xfId="0" applyNumberFormat="1" applyFont="1" applyBorder="1" applyAlignment="1" applyProtection="1">
      <alignment horizontal="left" indent="1"/>
      <protection locked="0"/>
    </xf>
    <xf numFmtId="0" fontId="9" fillId="0" borderId="2" xfId="0" applyFont="1" applyBorder="1" applyAlignment="1" applyProtection="1">
      <alignment horizontal="left" indent="1"/>
      <protection locked="0"/>
    </xf>
    <xf numFmtId="0" fontId="0" fillId="0" borderId="0" xfId="0" applyProtection="1">
      <protection locked="0"/>
    </xf>
    <xf numFmtId="14" fontId="0" fillId="0" borderId="0" xfId="0" applyNumberFormat="1" applyAlignment="1" applyProtection="1">
      <alignment horizontal="left" indent="1"/>
      <protection locked="0"/>
    </xf>
    <xf numFmtId="14" fontId="9" fillId="0" borderId="3" xfId="0" applyNumberFormat="1" applyFont="1" applyBorder="1" applyAlignment="1" applyProtection="1">
      <alignment horizontal="left" indent="1"/>
      <protection locked="0"/>
    </xf>
    <xf numFmtId="0" fontId="18" fillId="2" borderId="0" xfId="0" applyFont="1" applyFill="1" applyAlignment="1">
      <alignment horizontal="left" indent="1"/>
    </xf>
    <xf numFmtId="0" fontId="18" fillId="2" borderId="0" xfId="0" applyFont="1" applyFill="1" applyAlignment="1" applyProtection="1">
      <alignment horizontal="left" indent="1"/>
      <protection locked="0"/>
    </xf>
    <xf numFmtId="164" fontId="18" fillId="2" borderId="0" xfId="0" applyNumberFormat="1" applyFont="1" applyFill="1" applyAlignment="1" applyProtection="1">
      <alignment horizontal="left" indent="1"/>
      <protection locked="0"/>
    </xf>
    <xf numFmtId="0" fontId="17" fillId="0" borderId="0" xfId="0" applyFont="1" applyAlignment="1">
      <alignment horizontal="left" indent="1"/>
    </xf>
    <xf numFmtId="0" fontId="17" fillId="0" borderId="0" xfId="0" applyFont="1" applyAlignment="1">
      <alignment horizontal="left" indent="2"/>
    </xf>
    <xf numFmtId="0" fontId="17" fillId="0" borderId="0" xfId="0" applyFont="1"/>
    <xf numFmtId="0" fontId="20" fillId="0" borderId="0" xfId="0" applyFont="1" applyAlignment="1">
      <alignment horizontal="left" vertical="center" indent="1"/>
    </xf>
    <xf numFmtId="0" fontId="10" fillId="0" borderId="3" xfId="2" applyBorder="1">
      <alignment horizontal="left" indent="1"/>
    </xf>
    <xf numFmtId="0" fontId="0" fillId="0" borderId="0" xfId="0" applyAlignment="1">
      <alignment horizontal="left" vertical="center" indent="1"/>
    </xf>
    <xf numFmtId="0" fontId="0" fillId="0" borderId="0" xfId="0" applyAlignment="1" applyProtection="1">
      <alignment horizontal="left" vertical="center" indent="1"/>
      <protection locked="0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0" xfId="3" applyFill="1" applyAlignment="1">
      <alignment horizontal="left" indent="1"/>
    </xf>
    <xf numFmtId="0" fontId="0" fillId="0" borderId="2" xfId="0" applyBorder="1" applyAlignment="1">
      <alignment horizontal="left" indent="1"/>
    </xf>
    <xf numFmtId="164" fontId="0" fillId="0" borderId="3" xfId="0" applyNumberFormat="1" applyBorder="1" applyAlignment="1" applyProtection="1">
      <alignment horizontal="left" indent="1"/>
      <protection locked="0"/>
    </xf>
    <xf numFmtId="0" fontId="20" fillId="0" borderId="0" xfId="0" applyFont="1" applyAlignment="1">
      <alignment horizontal="left" vertical="center"/>
    </xf>
    <xf numFmtId="0" fontId="21" fillId="0" borderId="0" xfId="0" applyFont="1"/>
    <xf numFmtId="0" fontId="12" fillId="0" borderId="0" xfId="0" applyFont="1"/>
    <xf numFmtId="0" fontId="0" fillId="0" borderId="7" xfId="0" applyBorder="1" applyAlignment="1" applyProtection="1">
      <alignment horizontal="left" indent="1"/>
      <protection locked="0"/>
    </xf>
    <xf numFmtId="14" fontId="0" fillId="0" borderId="3" xfId="0" applyNumberFormat="1" applyBorder="1" applyAlignment="1" applyProtection="1">
      <alignment horizontal="left" indent="1"/>
      <protection locked="0"/>
    </xf>
    <xf numFmtId="0" fontId="0" fillId="0" borderId="3" xfId="0" applyBorder="1" applyAlignment="1">
      <alignment horizontal="left" indent="1"/>
    </xf>
    <xf numFmtId="0" fontId="4" fillId="0" borderId="0" xfId="0" applyFont="1" applyAlignment="1">
      <alignment vertical="top"/>
    </xf>
    <xf numFmtId="9" fontId="0" fillId="0" borderId="0" xfId="1" applyFont="1" applyAlignment="1">
      <alignment horizontal="right"/>
    </xf>
    <xf numFmtId="9" fontId="0" fillId="0" borderId="0" xfId="1" applyFont="1" applyAlignment="1">
      <alignment horizontal="left"/>
    </xf>
    <xf numFmtId="0" fontId="5" fillId="0" borderId="0" xfId="0" applyFont="1"/>
    <xf numFmtId="0" fontId="0" fillId="0" borderId="0" xfId="0" applyAlignment="1">
      <alignment horizontal="left"/>
    </xf>
    <xf numFmtId="0" fontId="11" fillId="0" borderId="8" xfId="0" applyFont="1" applyBorder="1"/>
    <xf numFmtId="9" fontId="16" fillId="0" borderId="0" xfId="1" applyFont="1"/>
    <xf numFmtId="165" fontId="8" fillId="0" borderId="0" xfId="1" applyNumberFormat="1" applyFont="1" applyAlignment="1">
      <alignment horizontal="center"/>
    </xf>
    <xf numFmtId="9" fontId="18" fillId="2" borderId="10" xfId="1" applyFont="1" applyFill="1" applyBorder="1" applyAlignment="1">
      <alignment horizontal="left" indent="1"/>
    </xf>
    <xf numFmtId="0" fontId="0" fillId="0" borderId="0" xfId="0" applyAlignment="1">
      <alignment vertical="center"/>
    </xf>
    <xf numFmtId="0" fontId="16" fillId="0" borderId="0" xfId="0" applyFont="1"/>
    <xf numFmtId="0" fontId="0" fillId="0" borderId="0" xfId="0" applyAlignment="1">
      <alignment wrapText="1"/>
    </xf>
    <xf numFmtId="9" fontId="0" fillId="0" borderId="0" xfId="1" applyFont="1" applyAlignment="1">
      <alignment horizontal="center"/>
    </xf>
    <xf numFmtId="14" fontId="0" fillId="0" borderId="0" xfId="0" applyNumberFormat="1"/>
    <xf numFmtId="14" fontId="20" fillId="0" borderId="0" xfId="0" applyNumberFormat="1" applyFont="1" applyAlignment="1">
      <alignment horizontal="left" vertical="center" indent="1"/>
    </xf>
    <xf numFmtId="14" fontId="18" fillId="2" borderId="0" xfId="0" applyNumberFormat="1" applyFont="1" applyFill="1" applyAlignment="1">
      <alignment horizontal="left" indent="1"/>
    </xf>
    <xf numFmtId="14" fontId="9" fillId="0" borderId="2" xfId="0" applyNumberFormat="1" applyFont="1" applyBorder="1" applyAlignment="1">
      <alignment horizontal="left" indent="1"/>
    </xf>
    <xf numFmtId="14" fontId="9" fillId="0" borderId="0" xfId="0" applyNumberFormat="1" applyFont="1" applyAlignment="1">
      <alignment horizontal="left" indent="1"/>
    </xf>
    <xf numFmtId="14" fontId="0" fillId="0" borderId="0" xfId="0" applyNumberFormat="1" applyAlignment="1">
      <alignment horizontal="left" indent="1"/>
    </xf>
    <xf numFmtId="14" fontId="0" fillId="0" borderId="2" xfId="0" applyNumberFormat="1" applyBorder="1" applyAlignment="1">
      <alignment horizontal="left" indent="1"/>
    </xf>
    <xf numFmtId="14" fontId="4" fillId="0" borderId="0" xfId="0" applyNumberFormat="1" applyFont="1" applyAlignment="1">
      <alignment horizontal="left" vertical="center" indent="1"/>
    </xf>
    <xf numFmtId="14" fontId="20" fillId="0" borderId="0" xfId="0" applyNumberFormat="1" applyFont="1" applyAlignment="1">
      <alignment horizontal="left" vertical="center"/>
    </xf>
    <xf numFmtId="0" fontId="23" fillId="0" borderId="0" xfId="0" applyFont="1"/>
    <xf numFmtId="166" fontId="0" fillId="0" borderId="0" xfId="0" applyNumberFormat="1"/>
    <xf numFmtId="0" fontId="24" fillId="6" borderId="0" xfId="0" applyFont="1" applyFill="1" applyAlignment="1">
      <alignment horizontal="center" vertical="center"/>
    </xf>
    <xf numFmtId="9" fontId="0" fillId="0" borderId="0" xfId="0" applyNumberFormat="1"/>
    <xf numFmtId="0" fontId="25" fillId="0" borderId="0" xfId="0" applyFont="1"/>
    <xf numFmtId="0" fontId="0" fillId="7" borderId="0" xfId="0" applyFill="1"/>
    <xf numFmtId="14" fontId="0" fillId="7" borderId="0" xfId="0" applyNumberFormat="1" applyFill="1"/>
    <xf numFmtId="0" fontId="0" fillId="8" borderId="0" xfId="0" applyFill="1"/>
    <xf numFmtId="14" fontId="0" fillId="8" borderId="0" xfId="0" applyNumberFormat="1" applyFill="1"/>
    <xf numFmtId="0" fontId="0" fillId="9" borderId="0" xfId="0" applyFill="1"/>
    <xf numFmtId="14" fontId="0" fillId="9" borderId="0" xfId="0" applyNumberFormat="1" applyFill="1"/>
    <xf numFmtId="0" fontId="0" fillId="10" borderId="0" xfId="0" applyFill="1"/>
    <xf numFmtId="14" fontId="0" fillId="10" borderId="0" xfId="0" applyNumberFormat="1" applyFill="1"/>
    <xf numFmtId="0" fontId="0" fillId="11" borderId="0" xfId="0" applyFill="1"/>
    <xf numFmtId="14" fontId="0" fillId="11" borderId="0" xfId="0" applyNumberFormat="1" applyFill="1"/>
    <xf numFmtId="0" fontId="0" fillId="12" borderId="0" xfId="0" applyFill="1"/>
    <xf numFmtId="14" fontId="0" fillId="12" borderId="0" xfId="0" applyNumberFormat="1" applyFill="1"/>
    <xf numFmtId="0" fontId="0" fillId="0" borderId="6" xfId="0" applyBorder="1" applyProtection="1">
      <protection locked="0"/>
    </xf>
    <xf numFmtId="0" fontId="0" fillId="0" borderId="8" xfId="0" applyBorder="1" applyProtection="1">
      <protection locked="0"/>
    </xf>
    <xf numFmtId="16" fontId="0" fillId="0" borderId="0" xfId="0" applyNumberFormat="1" applyAlignment="1">
      <alignment horizontal="left"/>
    </xf>
    <xf numFmtId="0" fontId="0" fillId="0" borderId="2" xfId="0" applyBorder="1"/>
    <xf numFmtId="0" fontId="16" fillId="0" borderId="6" xfId="0" applyFont="1" applyBorder="1" applyAlignment="1" applyProtection="1">
      <alignment horizontal="center"/>
      <protection locked="0"/>
    </xf>
    <xf numFmtId="0" fontId="0" fillId="12" borderId="0" xfId="1" applyNumberFormat="1" applyFont="1" applyFill="1" applyAlignment="1">
      <alignment horizontal="center"/>
    </xf>
    <xf numFmtId="0" fontId="0" fillId="7" borderId="0" xfId="1" applyNumberFormat="1" applyFont="1" applyFill="1" applyAlignment="1">
      <alignment horizontal="center"/>
    </xf>
    <xf numFmtId="0" fontId="0" fillId="8" borderId="0" xfId="1" applyNumberFormat="1" applyFont="1" applyFill="1" applyAlignment="1">
      <alignment horizontal="center"/>
    </xf>
    <xf numFmtId="0" fontId="0" fillId="10" borderId="0" xfId="1" applyNumberFormat="1" applyFont="1" applyFill="1" applyAlignment="1">
      <alignment horizontal="center"/>
    </xf>
    <xf numFmtId="0" fontId="0" fillId="9" borderId="0" xfId="1" applyNumberFormat="1" applyFont="1" applyFill="1" applyAlignment="1">
      <alignment horizontal="center"/>
    </xf>
    <xf numFmtId="0" fontId="0" fillId="11" borderId="0" xfId="1" applyNumberFormat="1" applyFont="1" applyFill="1" applyAlignment="1">
      <alignment horizontal="center"/>
    </xf>
    <xf numFmtId="9" fontId="1" fillId="12" borderId="0" xfId="1" applyFill="1" applyAlignment="1">
      <alignment horizontal="center"/>
    </xf>
    <xf numFmtId="9" fontId="1" fillId="7" borderId="0" xfId="1" applyFill="1" applyAlignment="1">
      <alignment horizontal="center"/>
    </xf>
    <xf numFmtId="9" fontId="1" fillId="8" borderId="0" xfId="1" applyFill="1" applyAlignment="1">
      <alignment horizontal="center"/>
    </xf>
    <xf numFmtId="9" fontId="1" fillId="10" borderId="0" xfId="1" applyFill="1" applyAlignment="1">
      <alignment horizontal="center"/>
    </xf>
    <xf numFmtId="9" fontId="1" fillId="9" borderId="0" xfId="1" applyFill="1" applyAlignment="1">
      <alignment horizontal="center"/>
    </xf>
    <xf numFmtId="9" fontId="1" fillId="11" borderId="0" xfId="1" applyFill="1" applyAlignment="1">
      <alignment horizontal="center"/>
    </xf>
    <xf numFmtId="0" fontId="0" fillId="12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10" fillId="0" borderId="0" xfId="2">
      <alignment horizontal="left" indent="1"/>
    </xf>
    <xf numFmtId="49" fontId="9" fillId="0" borderId="2" xfId="0" applyNumberFormat="1" applyFont="1" applyBorder="1" applyAlignment="1">
      <alignment horizontal="left" indent="1"/>
    </xf>
    <xf numFmtId="9" fontId="27" fillId="0" borderId="0" xfId="1" applyFont="1" applyAlignment="1">
      <alignment horizontal="left"/>
    </xf>
    <xf numFmtId="0" fontId="27" fillId="0" borderId="0" xfId="0" applyFo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3" xfId="0" applyBorder="1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2" xfId="0" applyBorder="1"/>
    <xf numFmtId="9" fontId="0" fillId="0" borderId="0" xfId="1" applyFont="1" applyAlignment="1">
      <alignment horizontal="center"/>
    </xf>
    <xf numFmtId="0" fontId="5" fillId="0" borderId="0" xfId="0" applyFont="1"/>
    <xf numFmtId="0" fontId="18" fillId="2" borderId="0" xfId="0" applyFont="1" applyFill="1" applyAlignment="1">
      <alignment horizontal="left" indent="1"/>
    </xf>
    <xf numFmtId="0" fontId="2" fillId="0" borderId="0" xfId="0" applyFont="1"/>
    <xf numFmtId="0" fontId="0" fillId="4" borderId="3" xfId="0" applyFill="1" applyBorder="1" applyAlignment="1">
      <alignment horizontal="left" vertical="center" indent="1"/>
    </xf>
    <xf numFmtId="0" fontId="0" fillId="0" borderId="6" xfId="0" applyBorder="1" applyAlignment="1" applyProtection="1">
      <alignment horizontal="left"/>
      <protection locked="0"/>
    </xf>
    <xf numFmtId="0" fontId="0" fillId="0" borderId="6" xfId="0" applyBorder="1" applyProtection="1">
      <protection locked="0"/>
    </xf>
    <xf numFmtId="0" fontId="2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9" xfId="0" applyBorder="1" applyAlignment="1" applyProtection="1">
      <alignment horizontal="left"/>
      <protection locked="0"/>
    </xf>
    <xf numFmtId="0" fontId="0" fillId="0" borderId="9" xfId="0" applyBorder="1" applyProtection="1">
      <protection locked="0"/>
    </xf>
    <xf numFmtId="9" fontId="11" fillId="0" borderId="0" xfId="0" applyNumberFormat="1" applyFont="1" applyAlignment="1">
      <alignment horizontal="left"/>
    </xf>
    <xf numFmtId="164" fontId="0" fillId="0" borderId="9" xfId="0" applyNumberFormat="1" applyBorder="1" applyAlignment="1" applyProtection="1">
      <alignment horizontal="left"/>
      <protection locked="0"/>
    </xf>
  </cellXfs>
  <cellStyles count="5">
    <cellStyle name="Bra" xfId="3" builtinId="26"/>
    <cellStyle name="Format 1" xfId="4" xr:uid="{00000000-0005-0000-0000-000004000000}"/>
    <cellStyle name="Hyperlänk" xfId="2" builtinId="8"/>
    <cellStyle name="Normal" xfId="0" builtinId="0"/>
    <cellStyle name="Procent" xfId="1" builtinId="5"/>
  </cellStyles>
  <dxfs count="43">
    <dxf>
      <fill>
        <patternFill>
          <bgColor rgb="FFEAEAEA"/>
        </patternFill>
      </fill>
    </dxf>
    <dxf>
      <font>
        <strike/>
        <color theme="0" tint="-0.499984740745262"/>
      </font>
      <numFmt numFmtId="0" formatCode="General"/>
    </dxf>
    <dxf>
      <fill>
        <patternFill>
          <bgColor rgb="FFEAEAEA"/>
        </patternFill>
      </fill>
    </dxf>
    <dxf>
      <font>
        <strike/>
        <color theme="0" tint="-0.499984740745262"/>
      </font>
      <numFmt numFmtId="0" formatCode="General"/>
    </dxf>
    <dxf>
      <fill>
        <patternFill>
          <bgColor rgb="FFEAEAEA"/>
        </patternFill>
      </fill>
    </dxf>
    <dxf>
      <font>
        <strike/>
        <color theme="0" tint="-0.499984740745262"/>
      </font>
      <numFmt numFmtId="0" formatCode="General"/>
    </dxf>
    <dxf>
      <fill>
        <patternFill>
          <bgColor rgb="FFEAEAEA"/>
        </patternFill>
      </fill>
    </dxf>
    <dxf>
      <font>
        <strike/>
        <color theme="0" tint="-0.499984740745262"/>
      </font>
      <numFmt numFmtId="0" formatCode="General"/>
    </dxf>
    <dxf>
      <fill>
        <patternFill>
          <bgColor rgb="FFEAEAEA"/>
        </patternFill>
      </fill>
    </dxf>
    <dxf>
      <font>
        <strike/>
        <color theme="0" tint="-0.499984740745262"/>
      </font>
      <numFmt numFmtId="0" formatCode="General"/>
    </dxf>
    <dxf>
      <fill>
        <patternFill>
          <bgColor rgb="FFEAEAEA"/>
        </patternFill>
      </fill>
    </dxf>
    <dxf>
      <font>
        <strike/>
        <color theme="0" tint="-0.499984740745262"/>
      </font>
      <numFmt numFmtId="0" formatCode="General"/>
    </dxf>
    <dxf>
      <fill>
        <patternFill>
          <bgColor rgb="FFEAEAEA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0000"/>
          <bgColor rgb="FFFFC000"/>
        </patternFill>
      </fill>
    </dxf>
    <dxf>
      <fill>
        <patternFill patternType="solid">
          <fgColor rgb="FFFFD966"/>
          <bgColor rgb="FFFFFF00"/>
        </patternFill>
      </fill>
    </dxf>
    <dxf>
      <fill>
        <patternFill patternType="solid">
          <fgColor rgb="FFFFC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6666"/>
          <bgColor rgb="FFFF6666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4F81BD"/>
          <bgColor rgb="FF4F81BD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EAEAEA"/>
        </patternFill>
      </fill>
    </dxf>
    <dxf>
      <font>
        <strike/>
        <color theme="0" tint="-0.499984740745262"/>
      </font>
      <numFmt numFmtId="0" formatCode="General"/>
    </dxf>
    <dxf>
      <fill>
        <patternFill>
          <bgColor rgb="FFEAEAEA"/>
        </patternFill>
      </fill>
    </dxf>
    <dxf>
      <font>
        <strike/>
        <color theme="0" tint="-0.499984740745262"/>
      </font>
      <numFmt numFmtId="0" formatCode="General"/>
    </dxf>
    <dxf>
      <alignment horizontal="left" vertical="bottom" textRotation="0" wrapText="0" indent="1" justifyLastLine="0" shrinkToFit="0" readingOrder="0"/>
      <border diagonalUp="0" diagonalDown="0">
        <left style="mediumDashed">
          <color rgb="FF0099FF"/>
        </left>
        <right style="mediumDashed">
          <color rgb="FF0099FF"/>
        </right>
        <top/>
        <bottom/>
        <vertical/>
        <horizontal/>
      </border>
      <protection locked="0" hidden="0"/>
    </dxf>
    <dxf>
      <border outline="0">
        <bottom style="mediumDashed">
          <color rgb="FF0099FF"/>
        </bottom>
      </border>
    </dxf>
    <dxf>
      <alignment horizontal="left" vertical="bottom" textRotation="0" wrapText="0" indent="1" justifyLastLine="0" shrinkToFit="0" readingOrder="0"/>
      <protection locked="0" hidden="0"/>
    </dxf>
    <dxf>
      <border outline="0">
        <bottom style="mediumDashed">
          <color rgb="FF0099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525252"/>
        </patternFill>
      </fill>
      <alignment horizontal="left" vertical="bottom" textRotation="0" wrapText="0" indent="1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158115</xdr:colOff>
      <xdr:row>18</xdr:row>
      <xdr:rowOff>167640</xdr:rowOff>
    </xdr:from>
    <xdr:to>
      <xdr:col>6</xdr:col>
      <xdr:colOff>969645</xdr:colOff>
      <xdr:row>20</xdr:row>
      <xdr:rowOff>181610</xdr:rowOff>
    </xdr:to>
    <xdr:pic>
      <xdr:nvPicPr>
        <xdr:cNvPr id="14" name="Picture 1" descr="A blue text on a black background&#10;&#10;Description automatically generated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93895" y="4831080"/>
          <a:ext cx="1666875" cy="50165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0</xdr:row>
      <xdr:rowOff>0</xdr:rowOff>
    </xdr:from>
    <xdr:to>
      <xdr:col>4</xdr:col>
      <xdr:colOff>144780</xdr:colOff>
      <xdr:row>4</xdr:row>
      <xdr:rowOff>45720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2D85C60F-620C-850A-8122-F14BCF3641E2}"/>
            </a:ext>
          </a:extLst>
        </xdr:cNvPr>
        <xdr:cNvSpPr txBox="1"/>
      </xdr:nvSpPr>
      <xdr:spPr>
        <a:xfrm>
          <a:off x="3429000" y="0"/>
          <a:ext cx="3802380" cy="777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600" b="1"/>
            <a:t>NOTE: Only change to TRUE in column I. The other columns should not be changed.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676E64-64AC-44C1-BA83-CFA72EFEB9A4}" name="Ansvariga" displayName="Ansvariga" ref="D2:D17" totalsRowShown="0" headerRowDxfId="42" dataDxfId="40" headerRowBorderDxfId="41" tableBorderDxfId="39">
  <autoFilter ref="D2:D17" xr:uid="{C8676E64-64AC-44C1-BA83-CFA72EFEB9A4}"/>
  <tableColumns count="1">
    <tableColumn id="1" xr3:uid="{666B2170-5F2B-43A6-AE5B-DBA96D24AECE}" name="Responsible" dataDxfId="3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help.monitorerp.com/SE-MONITOR_G5/en-us/Content/Topics/GeneralRegisters/SystemMaintenance/DatabaseAdministration/bChangeBLOBStorageLocation.htm" TargetMode="External"/><Relationship Id="rId1" Type="http://schemas.openxmlformats.org/officeDocument/2006/relationships/hyperlink" Target="https://help.monitorerp.com/postgresql/Content/Topics/Overview.ht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E875F-D958-4917-AC73-CC364AB1256D}">
  <dimension ref="A3:B12"/>
  <sheetViews>
    <sheetView tabSelected="1" workbookViewId="0">
      <selection activeCell="B29" sqref="B29"/>
    </sheetView>
  </sheetViews>
  <sheetFormatPr defaultRowHeight="15" x14ac:dyDescent="0.25"/>
  <cols>
    <col min="2" max="2" width="121.28515625" customWidth="1"/>
  </cols>
  <sheetData>
    <row r="3" spans="1:2" x14ac:dyDescent="0.25">
      <c r="A3">
        <v>1</v>
      </c>
      <c r="B3" t="s">
        <v>260</v>
      </c>
    </row>
    <row r="4" spans="1:2" x14ac:dyDescent="0.25">
      <c r="B4" t="s">
        <v>0</v>
      </c>
    </row>
    <row r="6" spans="1:2" x14ac:dyDescent="0.25">
      <c r="A6">
        <v>2</v>
      </c>
      <c r="B6" t="s">
        <v>1</v>
      </c>
    </row>
    <row r="8" spans="1:2" x14ac:dyDescent="0.25">
      <c r="A8">
        <v>3</v>
      </c>
      <c r="B8" t="s">
        <v>2</v>
      </c>
    </row>
    <row r="10" spans="1:2" x14ac:dyDescent="0.25">
      <c r="A10">
        <v>4</v>
      </c>
      <c r="B10" t="s">
        <v>3</v>
      </c>
    </row>
    <row r="12" spans="1:2" x14ac:dyDescent="0.25">
      <c r="A12">
        <v>5</v>
      </c>
      <c r="B12" t="s">
        <v>261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/>
  <dimension ref="A1:H27"/>
  <sheetViews>
    <sheetView showGridLines="0" zoomScaleNormal="100" workbookViewId="0">
      <selection activeCell="J6" sqref="J6"/>
    </sheetView>
  </sheetViews>
  <sheetFormatPr defaultColWidth="9" defaultRowHeight="15" x14ac:dyDescent="0.25"/>
  <cols>
    <col min="1" max="1" width="4.85546875" customWidth="1"/>
    <col min="2" max="2" width="20.85546875" bestFit="1" customWidth="1"/>
    <col min="3" max="3" width="13.42578125" style="2" customWidth="1"/>
    <col min="4" max="5" width="12" style="2" bestFit="1" customWidth="1"/>
    <col min="6" max="6" width="12.28515625" style="2" customWidth="1"/>
    <col min="7" max="7" width="14.5703125" style="61" customWidth="1"/>
    <col min="8" max="8" width="10.140625" customWidth="1"/>
  </cols>
  <sheetData>
    <row r="1" spans="1:8" ht="28.9" customHeight="1" x14ac:dyDescent="0.35">
      <c r="A1" s="49"/>
      <c r="B1" s="127" t="s">
        <v>4</v>
      </c>
      <c r="C1" s="128"/>
      <c r="D1" s="128"/>
      <c r="E1" s="128"/>
      <c r="F1" s="128"/>
      <c r="G1" s="120"/>
    </row>
    <row r="2" spans="1:8" ht="25.5" customHeight="1" x14ac:dyDescent="0.25">
      <c r="A2" s="50"/>
      <c r="B2" s="51" t="s">
        <v>5</v>
      </c>
      <c r="C2" s="24" t="s">
        <v>256</v>
      </c>
      <c r="D2" s="24" t="s">
        <v>256</v>
      </c>
      <c r="E2" s="24" t="s">
        <v>256</v>
      </c>
      <c r="F2" s="24" t="s">
        <v>256</v>
      </c>
      <c r="G2" s="120"/>
    </row>
    <row r="3" spans="1:8" ht="25.5" customHeight="1" x14ac:dyDescent="0.25">
      <c r="A3" s="50"/>
      <c r="B3" s="51" t="s">
        <v>6</v>
      </c>
      <c r="C3" s="24" t="s">
        <v>7</v>
      </c>
      <c r="D3" s="24" t="s">
        <v>7</v>
      </c>
      <c r="E3" s="24" t="s">
        <v>7</v>
      </c>
      <c r="F3" s="24" t="s">
        <v>7</v>
      </c>
      <c r="G3" s="120"/>
    </row>
    <row r="4" spans="1:8" ht="25.5" customHeight="1" x14ac:dyDescent="0.25">
      <c r="A4" s="50"/>
      <c r="B4" s="51" t="s">
        <v>8</v>
      </c>
      <c r="C4" s="24" t="s">
        <v>7</v>
      </c>
      <c r="D4" s="24" t="s">
        <v>7</v>
      </c>
      <c r="E4" s="24" t="s">
        <v>7</v>
      </c>
      <c r="F4" s="24" t="s">
        <v>7</v>
      </c>
      <c r="G4" s="120"/>
    </row>
    <row r="5" spans="1:8" ht="25.5" customHeight="1" x14ac:dyDescent="0.25">
      <c r="A5" s="50"/>
      <c r="B5" s="113" t="s">
        <v>9</v>
      </c>
      <c r="C5" s="114" t="s">
        <v>7</v>
      </c>
      <c r="D5" s="114"/>
      <c r="E5" s="114"/>
      <c r="F5" s="114"/>
      <c r="G5" s="120"/>
    </row>
    <row r="6" spans="1:8" s="52" customFormat="1" ht="25.5" customHeight="1" x14ac:dyDescent="0.3">
      <c r="A6" s="50"/>
      <c r="B6" s="51" t="s">
        <v>10</v>
      </c>
      <c r="C6" s="132">
        <v>45992</v>
      </c>
      <c r="D6" s="132"/>
      <c r="E6" s="132"/>
      <c r="F6" s="130"/>
      <c r="G6" s="121"/>
      <c r="H6" s="1"/>
    </row>
    <row r="7" spans="1:8" ht="25.5" customHeight="1" x14ac:dyDescent="0.25">
      <c r="A7" s="50"/>
      <c r="B7" s="53" t="s">
        <v>11</v>
      </c>
      <c r="C7" s="129" t="s">
        <v>12</v>
      </c>
      <c r="D7" s="129"/>
      <c r="E7" s="129"/>
      <c r="F7" s="130"/>
      <c r="G7" s="125"/>
      <c r="H7" s="126"/>
    </row>
    <row r="8" spans="1:8" ht="15" customHeight="1" x14ac:dyDescent="0.25">
      <c r="A8" s="50"/>
      <c r="B8" s="53"/>
      <c r="C8" s="131" t="str">
        <f>C2</f>
        <v>Company xxx</v>
      </c>
      <c r="D8" s="131"/>
      <c r="E8" s="131"/>
      <c r="F8" s="128"/>
      <c r="G8" s="54"/>
    </row>
    <row r="9" spans="1:8" s="52" customFormat="1" ht="22.7" customHeight="1" x14ac:dyDescent="0.3">
      <c r="A9" s="49"/>
      <c r="B9" s="55"/>
      <c r="C9" s="50"/>
      <c r="D9" s="50"/>
      <c r="E9" s="50"/>
      <c r="F9" s="50"/>
      <c r="G9" s="56"/>
    </row>
    <row r="10" spans="1:8" s="1" customFormat="1" ht="15" customHeight="1" x14ac:dyDescent="0.25">
      <c r="A10" s="49"/>
      <c r="B10" s="122" t="s">
        <v>13</v>
      </c>
      <c r="C10" s="123"/>
      <c r="D10" s="123"/>
      <c r="E10" s="123"/>
      <c r="F10" s="123"/>
      <c r="G10" s="57" t="s">
        <v>14</v>
      </c>
    </row>
    <row r="11" spans="1:8" s="58" customFormat="1" ht="15.6" customHeight="1" x14ac:dyDescent="0.25">
      <c r="A11" s="49"/>
      <c r="B11" s="124" t="s">
        <v>15</v>
      </c>
      <c r="C11" s="118"/>
      <c r="D11" s="118"/>
      <c r="E11" s="118"/>
      <c r="F11" s="119"/>
      <c r="G11" t="str">
        <f>IF('1 Checkpoints'!G6="","",'1 Checkpoints'!G6)</f>
        <v>Not started</v>
      </c>
    </row>
    <row r="12" spans="1:8" s="58" customFormat="1" ht="15.6" customHeight="1" x14ac:dyDescent="0.25">
      <c r="A12" s="49"/>
      <c r="B12" s="117" t="s">
        <v>16</v>
      </c>
      <c r="C12" s="118"/>
      <c r="D12" s="118"/>
      <c r="E12" s="118"/>
      <c r="F12" s="119"/>
      <c r="G12" t="str">
        <f>IF('1 Checkpoints'!G10="","",'1 Checkpoints'!G10)</f>
        <v>Not started</v>
      </c>
    </row>
    <row r="13" spans="1:8" s="58" customFormat="1" ht="15.6" customHeight="1" x14ac:dyDescent="0.25">
      <c r="A13" s="49"/>
      <c r="B13" s="124" t="s">
        <v>259</v>
      </c>
      <c r="C13" s="118"/>
      <c r="D13" s="118"/>
      <c r="E13" s="118"/>
      <c r="F13" s="119"/>
      <c r="G13" t="str">
        <f>IF('1 Checkpoints'!G13="","",'1 Checkpoints'!G13)</f>
        <v>Not started</v>
      </c>
    </row>
    <row r="14" spans="1:8" s="58" customFormat="1" ht="15.6" customHeight="1" x14ac:dyDescent="0.25">
      <c r="A14" s="49"/>
      <c r="B14" s="10" t="s">
        <v>17</v>
      </c>
      <c r="F14" s="91"/>
      <c r="G14" t="str">
        <f>IF('1 Checkpoints'!G14="","",'1 Checkpoints'!G14)</f>
        <v>Not started</v>
      </c>
    </row>
    <row r="15" spans="1:8" s="58" customFormat="1" ht="15.6" customHeight="1" x14ac:dyDescent="0.25">
      <c r="A15" s="49"/>
      <c r="B15" s="124" t="s">
        <v>274</v>
      </c>
      <c r="C15" s="118"/>
      <c r="D15" s="118"/>
      <c r="E15" s="118"/>
      <c r="F15" s="119"/>
      <c r="G15" t="str">
        <f>IF('1 Checkpoints'!G16="","",'1 Checkpoints'!G16)</f>
        <v>Not started</v>
      </c>
    </row>
    <row r="16" spans="1:8" s="58" customFormat="1" ht="19.149999999999999" customHeight="1" x14ac:dyDescent="0.25">
      <c r="A16" s="49"/>
      <c r="B16" s="10" t="s">
        <v>18</v>
      </c>
      <c r="C16" s="10"/>
      <c r="D16" s="10"/>
      <c r="E16" s="10"/>
      <c r="F16" s="10"/>
      <c r="G16" t="str">
        <f>IF('1 Checkpoints'!G21="","",'1 Checkpoints'!G21)</f>
        <v>Not started</v>
      </c>
    </row>
    <row r="17" spans="2:7" ht="18.600000000000001" customHeight="1" x14ac:dyDescent="0.25">
      <c r="B17" s="57" t="s">
        <v>19</v>
      </c>
      <c r="C17" s="57" t="s">
        <v>20</v>
      </c>
      <c r="D17" s="57" t="s">
        <v>21</v>
      </c>
      <c r="E17" s="57" t="s">
        <v>22</v>
      </c>
    </row>
    <row r="18" spans="2:7" ht="19.7" customHeight="1" x14ac:dyDescent="0.25">
      <c r="B18" s="86" t="s">
        <v>23</v>
      </c>
      <c r="C18" s="105">
        <f>COUNTIF(Data_Gantt!I2:I31,1)</f>
        <v>0</v>
      </c>
      <c r="D18" s="93">
        <f>COUNTIF(Data_Gantt!J2:J31,1)</f>
        <v>0</v>
      </c>
      <c r="E18" s="99" t="str">
        <f>IF(D18=0,"-",D18/C18)</f>
        <v>-</v>
      </c>
      <c r="G18" s="60"/>
    </row>
    <row r="19" spans="2:7" ht="19.7" customHeight="1" x14ac:dyDescent="0.25">
      <c r="B19" s="76" t="s">
        <v>24</v>
      </c>
      <c r="C19" s="106">
        <f>COUNTIF(Data_Gantt!I32:I61,1)</f>
        <v>0</v>
      </c>
      <c r="D19" s="94">
        <f>COUNTIF(Data_Gantt!J32:J61,1)</f>
        <v>0</v>
      </c>
      <c r="E19" s="100" t="str">
        <f>IF(D19=0,"-",D19/C19)</f>
        <v>-</v>
      </c>
      <c r="G19" s="60"/>
    </row>
    <row r="20" spans="2:7" ht="19.7" customHeight="1" x14ac:dyDescent="0.25">
      <c r="B20" s="78" t="s">
        <v>25</v>
      </c>
      <c r="C20" s="107">
        <f>COUNTIF(Data_Gantt!I62:I91,1)</f>
        <v>0</v>
      </c>
      <c r="D20" s="95">
        <f>COUNTIF(Data_Gantt!J62:J91,1)</f>
        <v>0</v>
      </c>
      <c r="E20" s="101" t="str">
        <f>IF(D20=0,"-",D20/C20)</f>
        <v>-</v>
      </c>
      <c r="G20" s="60"/>
    </row>
    <row r="21" spans="2:7" ht="19.7" customHeight="1" x14ac:dyDescent="0.25">
      <c r="B21" s="82" t="s">
        <v>26</v>
      </c>
      <c r="C21" s="108">
        <f>COUNTIF(Data_Gantt!I92:I121,1)</f>
        <v>0</v>
      </c>
      <c r="D21" s="96">
        <f>COUNTIF(Data_Gantt!J92:J121,1)</f>
        <v>0</v>
      </c>
      <c r="E21" s="102" t="str">
        <f t="shared" ref="E21:E23" si="0">IF(D21=0,"-",D21/C21)</f>
        <v>-</v>
      </c>
      <c r="G21" s="60"/>
    </row>
    <row r="22" spans="2:7" ht="19.7" customHeight="1" x14ac:dyDescent="0.25">
      <c r="B22" s="80" t="s">
        <v>27</v>
      </c>
      <c r="C22" s="109">
        <f>COUNTIF(Data_Gantt!I122:I151,1)</f>
        <v>0</v>
      </c>
      <c r="D22" s="97">
        <f>COUNTIF(Data_Gantt!J122:J151,1)</f>
        <v>0</v>
      </c>
      <c r="E22" s="103" t="str">
        <f t="shared" si="0"/>
        <v>-</v>
      </c>
      <c r="G22" s="60"/>
    </row>
    <row r="23" spans="2:7" ht="19.7" customHeight="1" x14ac:dyDescent="0.25">
      <c r="B23" s="84" t="s">
        <v>28</v>
      </c>
      <c r="C23" s="110">
        <f>COUNTIF(Data_Gantt!I152:I181,1)</f>
        <v>0</v>
      </c>
      <c r="D23" s="98">
        <f>COUNTIF(Data_Gantt!J152:J181,1)</f>
        <v>0</v>
      </c>
      <c r="E23" s="104" t="str">
        <f t="shared" si="0"/>
        <v>-</v>
      </c>
      <c r="G23" s="60"/>
    </row>
    <row r="24" spans="2:7" ht="16.149999999999999" customHeight="1" x14ac:dyDescent="0.25">
      <c r="B24" s="92"/>
      <c r="C24" s="88"/>
      <c r="D24" s="88"/>
      <c r="E24" s="88"/>
      <c r="F24" s="88"/>
      <c r="G24" s="88"/>
    </row>
    <row r="25" spans="2:7" x14ac:dyDescent="0.25">
      <c r="B25" s="115"/>
      <c r="C25" s="116"/>
      <c r="D25" s="116"/>
      <c r="E25" s="116"/>
      <c r="F25" s="116"/>
      <c r="G25" s="89"/>
    </row>
    <row r="26" spans="2:7" ht="28.35" customHeight="1" x14ac:dyDescent="0.25">
      <c r="B26" s="59"/>
      <c r="C26" s="59"/>
      <c r="D26" s="59"/>
      <c r="E26" s="59"/>
      <c r="F26" s="59"/>
      <c r="G26" s="60"/>
    </row>
    <row r="27" spans="2:7" x14ac:dyDescent="0.25">
      <c r="F27" s="53"/>
    </row>
  </sheetData>
  <mergeCells count="12">
    <mergeCell ref="B1:G1"/>
    <mergeCell ref="C7:F7"/>
    <mergeCell ref="B13:F13"/>
    <mergeCell ref="B11:F11"/>
    <mergeCell ref="C8:F8"/>
    <mergeCell ref="C6:F6"/>
    <mergeCell ref="B25:F25"/>
    <mergeCell ref="B12:F12"/>
    <mergeCell ref="G2:G6"/>
    <mergeCell ref="B10:F10"/>
    <mergeCell ref="B15:F15"/>
    <mergeCell ref="G7:H7"/>
  </mergeCells>
  <conditionalFormatting sqref="B14">
    <cfRule type="expression" dxfId="37" priority="3">
      <formula>#REF!="Nej"</formula>
    </cfRule>
    <cfRule type="expression" dxfId="36" priority="4">
      <formula>MOD(ROW(),2)</formula>
    </cfRule>
  </conditionalFormatting>
  <conditionalFormatting sqref="B16:F16">
    <cfRule type="expression" dxfId="35" priority="1">
      <formula>#REF!="Nej"</formula>
    </cfRule>
    <cfRule type="expression" dxfId="34" priority="2">
      <formula>MOD(ROW(),2)</formula>
    </cfRule>
  </conditionalFormatting>
  <pageMargins left="0.39370078740157483" right="0.74803149606299213" top="0.54166666666666663" bottom="0.1145833333333333" header="0" footer="0"/>
  <pageSetup orientation="portrait" r:id="rId1"/>
  <headerFooter alignWithMargins="0">
    <oddHeader>&amp;R&amp;"+,Regular"&amp;10 Externt dokument, senast utfärdat 2024-12-19</oddHead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5" operator="equal" id="{5D5EFDAA-E7FF-4A5A-8E9D-A0737A7BD9C0}">
            <xm:f>List!$A$7</xm:f>
            <x14:dxf>
              <fill>
                <patternFill>
                  <bgColor rgb="FFFFC000"/>
                </patternFill>
              </fill>
            </x14:dxf>
          </x14:cfRule>
          <x14:cfRule type="cellIs" priority="6" operator="equal" id="{B5919628-948E-4DDB-9AE6-3C7246B0330F}">
            <xm:f>List!$A$6</xm:f>
            <x14:dxf>
              <fill>
                <patternFill>
                  <bgColor rgb="FFFFFF00"/>
                </patternFill>
              </fill>
            </x14:dxf>
          </x14:cfRule>
          <x14:cfRule type="cellIs" priority="7" operator="equal" id="{687394EC-534A-4FA8-9BCA-95D0F2F8C914}">
            <xm:f>List!$A$3</xm:f>
            <x14:dxf>
              <fill>
                <patternFill>
                  <bgColor rgb="FF00B0F0"/>
                </patternFill>
              </fill>
            </x14:dxf>
          </x14:cfRule>
          <x14:cfRule type="cellIs" priority="8" operator="equal" id="{947B652D-6B25-454D-A72B-7375056EAC05}">
            <xm:f>List!$A$5</xm:f>
            <x14:dxf>
              <fill>
                <patternFill>
                  <bgColor theme="2"/>
                </patternFill>
              </fill>
            </x14:dxf>
          </x14:cfRule>
          <x14:cfRule type="cellIs" priority="9" operator="equal" id="{15EAEAA4-BB21-405C-87D4-2D04C4885D86}">
            <xm:f>List!$A$4</xm:f>
            <x14:dxf>
              <fill>
                <patternFill>
                  <bgColor rgb="FFFF0000"/>
                </patternFill>
              </fill>
            </x14:dxf>
          </x14:cfRule>
          <x14:cfRule type="cellIs" priority="10" operator="equal" id="{05038CC3-414B-429A-B73A-1DAC454D614F}">
            <xm:f>List!$A$2</xm:f>
            <x14:dxf>
              <fill>
                <patternFill>
                  <bgColor rgb="FF92D050"/>
                </patternFill>
              </fill>
            </x14:dxf>
          </x14:cfRule>
          <xm:sqref>G11:G16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Y185"/>
  <sheetViews>
    <sheetView zoomScaleNormal="100" workbookViewId="0">
      <pane xSplit="9" ySplit="5" topLeftCell="J6" activePane="bottomRight" state="frozen"/>
      <selection pane="topRight"/>
      <selection pane="bottomLeft"/>
      <selection pane="bottomRight" activeCell="B1" sqref="B1"/>
    </sheetView>
  </sheetViews>
  <sheetFormatPr defaultRowHeight="15" x14ac:dyDescent="0.25"/>
  <cols>
    <col min="1" max="1" width="12.28515625" bestFit="1" customWidth="1"/>
    <col min="2" max="3" width="18" customWidth="1"/>
    <col min="4" max="4" width="55" customWidth="1"/>
    <col min="5" max="5" width="18" customWidth="1"/>
    <col min="6" max="7" width="12" customWidth="1"/>
    <col min="8" max="8" width="14" customWidth="1"/>
    <col min="9" max="9" width="9.140625" customWidth="1"/>
    <col min="10" max="22" width="8.85546875" bestFit="1" customWidth="1"/>
    <col min="23" max="52" width="8.28515625" bestFit="1" customWidth="1"/>
    <col min="53" max="83" width="7.7109375" bestFit="1" customWidth="1"/>
    <col min="84" max="129" width="8.7109375" bestFit="1" customWidth="1"/>
  </cols>
  <sheetData>
    <row r="1" spans="1:129" x14ac:dyDescent="0.25">
      <c r="A1" s="71" t="s">
        <v>29</v>
      </c>
      <c r="B1" s="72">
        <f ca="1">TODAY()-7</f>
        <v>46293</v>
      </c>
      <c r="C1" s="71"/>
      <c r="F1" s="71"/>
    </row>
    <row r="2" spans="1:129" x14ac:dyDescent="0.25">
      <c r="A2" s="71" t="s">
        <v>30</v>
      </c>
      <c r="B2">
        <v>120</v>
      </c>
      <c r="C2" s="71"/>
    </row>
    <row r="3" spans="1:129" x14ac:dyDescent="0.25">
      <c r="A3" s="71"/>
      <c r="C3" s="71"/>
    </row>
    <row r="5" spans="1:129" x14ac:dyDescent="0.25">
      <c r="A5" s="73" t="s">
        <v>31</v>
      </c>
      <c r="B5" s="73" t="s">
        <v>32</v>
      </c>
      <c r="C5" s="73" t="s">
        <v>33</v>
      </c>
      <c r="D5" s="73" t="s">
        <v>34</v>
      </c>
      <c r="E5" s="73" t="s">
        <v>35</v>
      </c>
      <c r="F5" s="73" t="s">
        <v>36</v>
      </c>
      <c r="G5" s="73" t="s">
        <v>37</v>
      </c>
      <c r="H5" s="73" t="s">
        <v>14</v>
      </c>
      <c r="I5" s="71" t="s">
        <v>38</v>
      </c>
      <c r="J5" s="90">
        <f ca="1">$B$1+0</f>
        <v>46293</v>
      </c>
      <c r="K5" s="90">
        <f ca="1">$B$1+1</f>
        <v>46294</v>
      </c>
      <c r="L5" s="90">
        <f ca="1">$B$1+2</f>
        <v>46295</v>
      </c>
      <c r="M5" s="90">
        <f ca="1">$B$1+3</f>
        <v>46296</v>
      </c>
      <c r="N5" s="90">
        <f ca="1">$B$1+4</f>
        <v>46297</v>
      </c>
      <c r="O5" s="90">
        <f ca="1">$B$1+5</f>
        <v>46298</v>
      </c>
      <c r="P5" s="90">
        <f ca="1">$B$1+6</f>
        <v>46299</v>
      </c>
      <c r="Q5" s="90">
        <f ca="1">$B$1+7</f>
        <v>46300</v>
      </c>
      <c r="R5" s="90">
        <f ca="1">$B$1+8</f>
        <v>46301</v>
      </c>
      <c r="S5" s="90">
        <f ca="1">$B$1+9</f>
        <v>46302</v>
      </c>
      <c r="T5" s="90">
        <f ca="1">$B$1+10</f>
        <v>46303</v>
      </c>
      <c r="U5" s="90">
        <f ca="1">$B$1+11</f>
        <v>46304</v>
      </c>
      <c r="V5" s="90">
        <f ca="1">$B$1+12</f>
        <v>46305</v>
      </c>
      <c r="W5" s="90">
        <f ca="1">$B$1+13</f>
        <v>46306</v>
      </c>
      <c r="X5" s="90">
        <f ca="1">$B$1+14</f>
        <v>46307</v>
      </c>
      <c r="Y5" s="90">
        <f ca="1">$B$1+15</f>
        <v>46308</v>
      </c>
      <c r="Z5" s="90">
        <f ca="1">$B$1+16</f>
        <v>46309</v>
      </c>
      <c r="AA5" s="90">
        <f ca="1">$B$1+17</f>
        <v>46310</v>
      </c>
      <c r="AB5" s="90">
        <f ca="1">$B$1+18</f>
        <v>46311</v>
      </c>
      <c r="AC5" s="90">
        <f ca="1">$B$1+19</f>
        <v>46312</v>
      </c>
      <c r="AD5" s="90">
        <f ca="1">$B$1+20</f>
        <v>46313</v>
      </c>
      <c r="AE5" s="90">
        <f ca="1">$B$1+21</f>
        <v>46314</v>
      </c>
      <c r="AF5" s="90">
        <f ca="1">$B$1+22</f>
        <v>46315</v>
      </c>
      <c r="AG5" s="90">
        <f ca="1">$B$1+23</f>
        <v>46316</v>
      </c>
      <c r="AH5" s="90">
        <f ca="1">$B$1+24</f>
        <v>46317</v>
      </c>
      <c r="AI5" s="90">
        <f ca="1">$B$1+25</f>
        <v>46318</v>
      </c>
      <c r="AJ5" s="90">
        <f ca="1">$B$1+26</f>
        <v>46319</v>
      </c>
      <c r="AK5" s="90">
        <f ca="1">$B$1+27</f>
        <v>46320</v>
      </c>
      <c r="AL5" s="90">
        <f ca="1">$B$1+28</f>
        <v>46321</v>
      </c>
      <c r="AM5" s="90">
        <f ca="1">$B$1+29</f>
        <v>46322</v>
      </c>
      <c r="AN5" s="90">
        <f ca="1">$B$1+30</f>
        <v>46323</v>
      </c>
      <c r="AO5" s="90">
        <f ca="1">$B$1+31</f>
        <v>46324</v>
      </c>
      <c r="AP5" s="90">
        <f ca="1">$B$1+32</f>
        <v>46325</v>
      </c>
      <c r="AQ5" s="90">
        <f ca="1">$B$1+33</f>
        <v>46326</v>
      </c>
      <c r="AR5" s="90">
        <f ca="1">$B$1+34</f>
        <v>46327</v>
      </c>
      <c r="AS5" s="90">
        <f ca="1">$B$1+35</f>
        <v>46328</v>
      </c>
      <c r="AT5" s="90">
        <f ca="1">$B$1+36</f>
        <v>46329</v>
      </c>
      <c r="AU5" s="90">
        <f ca="1">$B$1+37</f>
        <v>46330</v>
      </c>
      <c r="AV5" s="90">
        <f ca="1">$B$1+38</f>
        <v>46331</v>
      </c>
      <c r="AW5" s="90">
        <f ca="1">$B$1+39</f>
        <v>46332</v>
      </c>
      <c r="AX5" s="90">
        <f ca="1">$B$1+40</f>
        <v>46333</v>
      </c>
      <c r="AY5" s="90">
        <f ca="1">$B$1+41</f>
        <v>46334</v>
      </c>
      <c r="AZ5" s="90">
        <f ca="1">$B$1+42</f>
        <v>46335</v>
      </c>
      <c r="BA5" s="90">
        <f ca="1">$B$1+43</f>
        <v>46336</v>
      </c>
      <c r="BB5" s="90">
        <f ca="1">$B$1+44</f>
        <v>46337</v>
      </c>
      <c r="BC5" s="90">
        <f ca="1">$B$1+45</f>
        <v>46338</v>
      </c>
      <c r="BD5" s="90">
        <f ca="1">$B$1+46</f>
        <v>46339</v>
      </c>
      <c r="BE5" s="90">
        <f ca="1">$B$1+47</f>
        <v>46340</v>
      </c>
      <c r="BF5" s="90">
        <f ca="1">$B$1+48</f>
        <v>46341</v>
      </c>
      <c r="BG5" s="90">
        <f ca="1">$B$1+49</f>
        <v>46342</v>
      </c>
      <c r="BH5" s="90">
        <f ca="1">$B$1+50</f>
        <v>46343</v>
      </c>
      <c r="BI5" s="90">
        <f ca="1">$B$1+51</f>
        <v>46344</v>
      </c>
      <c r="BJ5" s="90">
        <f ca="1">$B$1+52</f>
        <v>46345</v>
      </c>
      <c r="BK5" s="90">
        <f ca="1">$B$1+53</f>
        <v>46346</v>
      </c>
      <c r="BL5" s="90">
        <f ca="1">$B$1+54</f>
        <v>46347</v>
      </c>
      <c r="BM5" s="90">
        <f ca="1">$B$1+55</f>
        <v>46348</v>
      </c>
      <c r="BN5" s="90">
        <f ca="1">$B$1+56</f>
        <v>46349</v>
      </c>
      <c r="BO5" s="90">
        <f ca="1">$B$1+57</f>
        <v>46350</v>
      </c>
      <c r="BP5" s="90">
        <f ca="1">$B$1+58</f>
        <v>46351</v>
      </c>
      <c r="BQ5" s="90">
        <f ca="1">$B$1+59</f>
        <v>46352</v>
      </c>
      <c r="BR5" s="90">
        <f ca="1">$B$1+60</f>
        <v>46353</v>
      </c>
      <c r="BS5" s="90">
        <f ca="1">$B$1+61</f>
        <v>46354</v>
      </c>
      <c r="BT5" s="90">
        <f ca="1">$B$1+62</f>
        <v>46355</v>
      </c>
      <c r="BU5" s="90">
        <f ca="1">$B$1+63</f>
        <v>46356</v>
      </c>
      <c r="BV5" s="90">
        <f ca="1">$B$1+64</f>
        <v>46357</v>
      </c>
      <c r="BW5" s="90">
        <f ca="1">$B$1+65</f>
        <v>46358</v>
      </c>
      <c r="BX5" s="90">
        <f ca="1">$B$1+66</f>
        <v>46359</v>
      </c>
      <c r="BY5" s="90">
        <f ca="1">$B$1+67</f>
        <v>46360</v>
      </c>
      <c r="BZ5" s="90">
        <f ca="1">$B$1+68</f>
        <v>46361</v>
      </c>
      <c r="CA5" s="90">
        <f ca="1">$B$1+69</f>
        <v>46362</v>
      </c>
      <c r="CB5" s="90">
        <f ca="1">$B$1+70</f>
        <v>46363</v>
      </c>
      <c r="CC5" s="90">
        <f ca="1">$B$1+71</f>
        <v>46364</v>
      </c>
      <c r="CD5" s="90">
        <f ca="1">$B$1+72</f>
        <v>46365</v>
      </c>
      <c r="CE5" s="90">
        <f ca="1">$B$1+73</f>
        <v>46366</v>
      </c>
      <c r="CF5" s="90">
        <f ca="1">$B$1+74</f>
        <v>46367</v>
      </c>
      <c r="CG5" s="90">
        <f ca="1">$B$1+75</f>
        <v>46368</v>
      </c>
      <c r="CH5" s="90">
        <f ca="1">$B$1+76</f>
        <v>46369</v>
      </c>
      <c r="CI5" s="90">
        <f ca="1">$B$1+77</f>
        <v>46370</v>
      </c>
      <c r="CJ5" s="90">
        <f ca="1">$B$1+78</f>
        <v>46371</v>
      </c>
      <c r="CK5" s="90">
        <f ca="1">$B$1+79</f>
        <v>46372</v>
      </c>
      <c r="CL5" s="90">
        <f ca="1">$B$1+80</f>
        <v>46373</v>
      </c>
      <c r="CM5" s="90">
        <f ca="1">$B$1+81</f>
        <v>46374</v>
      </c>
      <c r="CN5" s="90">
        <f ca="1">$B$1+82</f>
        <v>46375</v>
      </c>
      <c r="CO5" s="90">
        <f ca="1">$B$1+83</f>
        <v>46376</v>
      </c>
      <c r="CP5" s="90">
        <f ca="1">$B$1+84</f>
        <v>46377</v>
      </c>
      <c r="CQ5" s="90">
        <f ca="1">$B$1+85</f>
        <v>46378</v>
      </c>
      <c r="CR5" s="90">
        <f ca="1">$B$1+86</f>
        <v>46379</v>
      </c>
      <c r="CS5" s="90">
        <f ca="1">$B$1+87</f>
        <v>46380</v>
      </c>
      <c r="CT5" s="90">
        <f ca="1">$B$1+88</f>
        <v>46381</v>
      </c>
      <c r="CU5" s="90">
        <f ca="1">$B$1+89</f>
        <v>46382</v>
      </c>
      <c r="CV5" s="90">
        <f ca="1">$B$1+90</f>
        <v>46383</v>
      </c>
      <c r="CW5" s="90">
        <f ca="1">$B$1+91</f>
        <v>46384</v>
      </c>
      <c r="CX5" s="90">
        <f ca="1">$B$1+92</f>
        <v>46385</v>
      </c>
      <c r="CY5" s="90">
        <f ca="1">$B$1+93</f>
        <v>46386</v>
      </c>
      <c r="CZ5" s="90">
        <f ca="1">$B$1+94</f>
        <v>46387</v>
      </c>
      <c r="DA5" s="90">
        <f ca="1">$B$1+95</f>
        <v>46388</v>
      </c>
      <c r="DB5" s="90">
        <f ca="1">$B$1+96</f>
        <v>46389</v>
      </c>
      <c r="DC5" s="90">
        <f ca="1">$B$1+97</f>
        <v>46390</v>
      </c>
      <c r="DD5" s="90">
        <f ca="1">$B$1+98</f>
        <v>46391</v>
      </c>
      <c r="DE5" s="90">
        <f ca="1">$B$1+99</f>
        <v>46392</v>
      </c>
      <c r="DF5" s="90">
        <f ca="1">$B$1+100</f>
        <v>46393</v>
      </c>
      <c r="DG5" s="90">
        <f ca="1">$B$1+101</f>
        <v>46394</v>
      </c>
      <c r="DH5" s="90">
        <f ca="1">$B$1+102</f>
        <v>46395</v>
      </c>
      <c r="DI5" s="90">
        <f ca="1">$B$1+103</f>
        <v>46396</v>
      </c>
      <c r="DJ5" s="90">
        <f ca="1">$B$1+104</f>
        <v>46397</v>
      </c>
      <c r="DK5" s="90">
        <f ca="1">$B$1+105</f>
        <v>46398</v>
      </c>
      <c r="DL5" s="90">
        <f ca="1">$B$1+106</f>
        <v>46399</v>
      </c>
      <c r="DM5" s="90">
        <f ca="1">$B$1+107</f>
        <v>46400</v>
      </c>
      <c r="DN5" s="90">
        <f ca="1">$B$1+108</f>
        <v>46401</v>
      </c>
      <c r="DO5" s="90">
        <f ca="1">$B$1+109</f>
        <v>46402</v>
      </c>
      <c r="DP5" s="90">
        <f ca="1">$B$1+110</f>
        <v>46403</v>
      </c>
      <c r="DQ5" s="90">
        <f ca="1">$B$1+111</f>
        <v>46404</v>
      </c>
      <c r="DR5" s="90">
        <f ca="1">$B$1+112</f>
        <v>46405</v>
      </c>
      <c r="DS5" s="90">
        <f ca="1">$B$1+113</f>
        <v>46406</v>
      </c>
      <c r="DT5" s="90">
        <f ca="1">$B$1+114</f>
        <v>46407</v>
      </c>
      <c r="DU5" s="90">
        <f ca="1">$B$1+115</f>
        <v>46408</v>
      </c>
      <c r="DV5" s="90">
        <f ca="1">$B$1+116</f>
        <v>46409</v>
      </c>
      <c r="DW5" s="90">
        <f ca="1">$B$1+117</f>
        <v>46410</v>
      </c>
      <c r="DX5" s="90">
        <f ca="1">$B$1+118</f>
        <v>46411</v>
      </c>
      <c r="DY5" s="90">
        <f ca="1">$B$1+119</f>
        <v>46412</v>
      </c>
    </row>
    <row r="6" spans="1:129" x14ac:dyDescent="0.25">
      <c r="A6" s="86" t="str">
        <f>Data_Gantt!A2</f>
        <v>1.01</v>
      </c>
      <c r="B6" s="86"/>
      <c r="C6" s="86"/>
      <c r="D6" s="86" t="str">
        <f>IF(OR(Data_Gantt!D2="",Data_Gantt!D2=0),"",Data_Gantt!D2)</f>
        <v>Schedule a project kick-off with relevant parties</v>
      </c>
      <c r="E6" s="86" t="str">
        <f>IF(OR(Data_Gantt!E2="&lt; NA &gt;",Data_Gantt!E2=""),"",Data_Gantt!E2)</f>
        <v/>
      </c>
      <c r="F6" s="87">
        <f>Data_Gantt!F2</f>
        <v>0</v>
      </c>
      <c r="G6" s="87">
        <f>Data_Gantt!G2</f>
        <v>0</v>
      </c>
      <c r="H6" t="str">
        <f>IF(D6="","",Data_Gantt!H2)</f>
        <v>Not started</v>
      </c>
      <c r="I6" t="b">
        <f t="shared" ref="I6:I71" si="0">IF(AND($D6&lt;&gt;"",$E6&lt;&gt;""),TRUE,FALSE)</f>
        <v>0</v>
      </c>
    </row>
    <row r="7" spans="1:129" x14ac:dyDescent="0.25">
      <c r="A7" s="86" t="str">
        <f>Data_Gantt!A3</f>
        <v>1.02</v>
      </c>
      <c r="B7" s="86"/>
      <c r="C7" s="86"/>
      <c r="D7" s="86" t="str">
        <f>IF(OR(Data_Gantt!D3="",Data_Gantt!D3=0),"",Data_Gantt!D3)</f>
        <v>Start the program Monitor.PostgreSQL.Assistant</v>
      </c>
      <c r="E7" s="86" t="str">
        <f>IF(OR(Data_Gantt!E3="&lt; NA &gt;",Data_Gantt!E3=""),"",Data_Gantt!E3)</f>
        <v/>
      </c>
      <c r="F7" s="87">
        <f>Data_Gantt!F3</f>
        <v>0</v>
      </c>
      <c r="G7" s="87">
        <f>Data_Gantt!G3</f>
        <v>0</v>
      </c>
      <c r="H7" t="str">
        <f>IF(D7="","",Data_Gantt!H3)</f>
        <v>Not started</v>
      </c>
      <c r="I7" t="b">
        <f t="shared" si="0"/>
        <v>0</v>
      </c>
    </row>
    <row r="8" spans="1:129" x14ac:dyDescent="0.25">
      <c r="A8" s="86" t="str">
        <f>Data_Gantt!A4</f>
        <v>1.03</v>
      </c>
      <c r="B8" s="86"/>
      <c r="C8" s="86"/>
      <c r="D8" s="86" t="str">
        <f>IF(OR(Data_Gantt!D4="",Data_Gantt!D4=0),"",Data_Gantt!D4)</f>
        <v>Project start</v>
      </c>
      <c r="E8" s="86" t="str">
        <f>IF(OR(Data_Gantt!E4="&lt; NA &gt;",Data_Gantt!E4=""),"",Data_Gantt!E4)</f>
        <v/>
      </c>
      <c r="F8" s="87">
        <f>Data_Gantt!F4</f>
        <v>0</v>
      </c>
      <c r="G8" s="87">
        <f>Data_Gantt!G4</f>
        <v>0</v>
      </c>
      <c r="H8" t="str">
        <f>IF(D8="","",Data_Gantt!H4)</f>
        <v>Not started</v>
      </c>
      <c r="I8" t="b">
        <f t="shared" si="0"/>
        <v>0</v>
      </c>
    </row>
    <row r="9" spans="1:129" x14ac:dyDescent="0.25">
      <c r="A9" s="86" t="str">
        <f>Data_Gantt!A5</f>
        <v>1.04</v>
      </c>
      <c r="B9" s="86"/>
      <c r="C9" s="86"/>
      <c r="D9" s="86" t="str">
        <f>IF(OR(Data_Gantt!D5="",Data_Gantt!D5=0),"",Data_Gantt!D5)</f>
        <v>Review the PostgreSQL migration guide</v>
      </c>
      <c r="E9" s="86" t="str">
        <f>IF(OR(Data_Gantt!E5="&lt; NA &gt;",Data_Gantt!E5=""),"",Data_Gantt!E5)</f>
        <v/>
      </c>
      <c r="F9" s="87">
        <f>Data_Gantt!F5</f>
        <v>0</v>
      </c>
      <c r="G9" s="87">
        <f>Data_Gantt!G5</f>
        <v>0</v>
      </c>
      <c r="H9" t="str">
        <f>IF(D9="","",Data_Gantt!H5)</f>
        <v>Not started</v>
      </c>
      <c r="I9" t="b">
        <f t="shared" si="0"/>
        <v>0</v>
      </c>
    </row>
    <row r="10" spans="1:129" x14ac:dyDescent="0.25">
      <c r="A10" s="86" t="str">
        <f>Data_Gantt!A6</f>
        <v>1.05</v>
      </c>
      <c r="B10" s="86"/>
      <c r="C10" s="86"/>
      <c r="D10" s="86" t="str">
        <f>IF(OR(Data_Gantt!D6="",Data_Gantt!D6=0),"",Data_Gantt!D6)</f>
        <v>Ensure PostgreSQL is installed</v>
      </c>
      <c r="E10" s="86" t="str">
        <f>IF(OR(Data_Gantt!E6="&lt; NA &gt;",Data_Gantt!E6=""),"",Data_Gantt!E6)</f>
        <v/>
      </c>
      <c r="F10" s="87">
        <f>Data_Gantt!F6</f>
        <v>0</v>
      </c>
      <c r="G10" s="87">
        <f>Data_Gantt!G6</f>
        <v>0</v>
      </c>
      <c r="H10" t="str">
        <f>IF(D10="","",Data_Gantt!H6)</f>
        <v>Not started</v>
      </c>
      <c r="I10" t="b">
        <f t="shared" si="0"/>
        <v>0</v>
      </c>
    </row>
    <row r="11" spans="1:129" x14ac:dyDescent="0.25">
      <c r="A11" s="86" t="str">
        <f>Data_Gantt!A7</f>
        <v>1.06</v>
      </c>
      <c r="B11" s="86"/>
      <c r="C11" s="86"/>
      <c r="D11" s="86" t="str">
        <f>IF(OR(Data_Gantt!D7="",Data_Gantt!D7=0),"",Data_Gantt!D7)</f>
        <v>If Preparation status is not ok, proceed to tab 2-6</v>
      </c>
      <c r="E11" s="86" t="str">
        <f>IF(OR(Data_Gantt!E7="&lt; NA &gt;",Data_Gantt!E7=""),"",Data_Gantt!E7)</f>
        <v/>
      </c>
      <c r="F11" s="87">
        <f>Data_Gantt!F7</f>
        <v>0</v>
      </c>
      <c r="G11" s="87">
        <f>Data_Gantt!G7</f>
        <v>0</v>
      </c>
      <c r="H11" t="str">
        <f>IF(D11="","",Data_Gantt!H7)</f>
        <v>Not started</v>
      </c>
      <c r="I11" t="b">
        <f t="shared" si="0"/>
        <v>0</v>
      </c>
    </row>
    <row r="12" spans="1:129" x14ac:dyDescent="0.25">
      <c r="A12" s="86" t="str">
        <f>Data_Gantt!A8</f>
        <v>1.07</v>
      </c>
      <c r="B12" s="86"/>
      <c r="C12" s="86"/>
      <c r="D12" s="86" t="str">
        <f>IF(OR(Data_Gantt!D8="",Data_Gantt!D8=0),"",Data_Gantt!D8)</f>
        <v>Preparation status ok</v>
      </c>
      <c r="E12" s="86" t="str">
        <f>IF(OR(Data_Gantt!E8="&lt; NA &gt;",Data_Gantt!E8=""),"",Data_Gantt!E8)</f>
        <v/>
      </c>
      <c r="F12" s="87">
        <f>Data_Gantt!F8</f>
        <v>0</v>
      </c>
      <c r="G12" s="87">
        <f>Data_Gantt!G8</f>
        <v>0</v>
      </c>
      <c r="H12" t="str">
        <f>IF(D12="","",Data_Gantt!H8)</f>
        <v>Not started</v>
      </c>
      <c r="I12" t="b">
        <f t="shared" si="0"/>
        <v>0</v>
      </c>
    </row>
    <row r="13" spans="1:129" x14ac:dyDescent="0.25">
      <c r="A13" s="86" t="str">
        <f>Data_Gantt!A9</f>
        <v>1.08</v>
      </c>
      <c r="B13" s="86"/>
      <c r="C13" s="86"/>
      <c r="D13" s="86" t="str">
        <f>IF(OR(Data_Gantt!D9="",Data_Gantt!D9=0),"",Data_Gantt!D9)</f>
        <v>Consider exporting BLOB data before migration</v>
      </c>
      <c r="E13" s="86" t="str">
        <f>IF(OR(Data_Gantt!E9="&lt; NA &gt;",Data_Gantt!E9=""),"",Data_Gantt!E9)</f>
        <v/>
      </c>
      <c r="F13" s="87">
        <f>Data_Gantt!F9</f>
        <v>0</v>
      </c>
      <c r="G13" s="87">
        <f>Data_Gantt!G9</f>
        <v>0</v>
      </c>
      <c r="H13" t="str">
        <f>IF(D13="","",Data_Gantt!H9)</f>
        <v>Not started</v>
      </c>
      <c r="I13" t="b">
        <f>IF(AND($D13&lt;&gt;"",$E13&lt;&gt;""),TRUE,FALSE)</f>
        <v>0</v>
      </c>
    </row>
    <row r="14" spans="1:129" x14ac:dyDescent="0.25">
      <c r="A14" s="86" t="str">
        <f>Data_Gantt!A10</f>
        <v>1.09</v>
      </c>
      <c r="B14" s="86"/>
      <c r="C14" s="86"/>
      <c r="D14" s="86" t="str">
        <f>IF(OR(Data_Gantt!D10="",Data_Gantt!D10=0),"",Data_Gantt!D10)</f>
        <v>Plan migration of test company</v>
      </c>
      <c r="E14" s="86" t="str">
        <f>IF(OR(Data_Gantt!E10="&lt; NA &gt;",Data_Gantt!E10=""),"",Data_Gantt!E10)</f>
        <v/>
      </c>
      <c r="F14" s="87">
        <f>Data_Gantt!F10</f>
        <v>0</v>
      </c>
      <c r="G14" s="87">
        <f>Data_Gantt!G10</f>
        <v>0</v>
      </c>
      <c r="H14" t="str">
        <f>IF(D14="","",Data_Gantt!H10)</f>
        <v>Not started</v>
      </c>
      <c r="I14" t="b">
        <f t="shared" si="0"/>
        <v>0</v>
      </c>
    </row>
    <row r="15" spans="1:129" x14ac:dyDescent="0.25">
      <c r="A15" s="86" t="str">
        <f>Data_Gantt!A11</f>
        <v>1.10</v>
      </c>
      <c r="B15" s="86"/>
      <c r="C15" s="86"/>
      <c r="D15" s="86" t="str">
        <f>IF(OR(Data_Gantt!D11="",Data_Gantt!D11=0),"",Data_Gantt!D11)</f>
        <v>Perform migration of test company</v>
      </c>
      <c r="E15" s="86" t="str">
        <f>IF(OR(Data_Gantt!E11="&lt; NA &gt;",Data_Gantt!E11=""),"",Data_Gantt!E11)</f>
        <v/>
      </c>
      <c r="F15" s="87">
        <f>Data_Gantt!F11</f>
        <v>0</v>
      </c>
      <c r="G15" s="87">
        <f>Data_Gantt!G11</f>
        <v>0</v>
      </c>
      <c r="H15" t="str">
        <f>IF(D15="","",Data_Gantt!H11)</f>
        <v>Not started</v>
      </c>
      <c r="I15" t="b">
        <f t="shared" si="0"/>
        <v>0</v>
      </c>
    </row>
    <row r="16" spans="1:129" x14ac:dyDescent="0.25">
      <c r="A16" s="86" t="str">
        <f>Data_Gantt!A12</f>
        <v>1.11</v>
      </c>
      <c r="B16" s="86"/>
      <c r="C16" s="86"/>
      <c r="D16" s="86" t="str">
        <f>IF(OR(Data_Gantt!D12="",Data_Gantt!D12=0),"",Data_Gantt!D12)</f>
        <v>Test migration approval</v>
      </c>
      <c r="E16" s="86" t="str">
        <f>IF(OR(Data_Gantt!E12="&lt; NA &gt;",Data_Gantt!E12=""),"",Data_Gantt!E12)</f>
        <v/>
      </c>
      <c r="F16" s="87">
        <f>Data_Gantt!F12</f>
        <v>0</v>
      </c>
      <c r="G16" s="87">
        <f>Data_Gantt!G12</f>
        <v>0</v>
      </c>
      <c r="H16" t="str">
        <f>IF(D16="","",Data_Gantt!H12)</f>
        <v>Not started</v>
      </c>
      <c r="I16" t="b">
        <f t="shared" si="0"/>
        <v>0</v>
      </c>
    </row>
    <row r="17" spans="1:9" x14ac:dyDescent="0.25">
      <c r="A17" s="86" t="str">
        <f>Data_Gantt!A13</f>
        <v>1.12</v>
      </c>
      <c r="B17" s="86"/>
      <c r="C17" s="86"/>
      <c r="D17" s="86" t="str">
        <f>IF(OR(Data_Gantt!D13="",Data_Gantt!D13=0),"",Data_Gantt!D13)</f>
        <v>Plan for migration of production/live company</v>
      </c>
      <c r="E17" s="86" t="str">
        <f>IF(OR(Data_Gantt!E13="&lt; NA &gt;",Data_Gantt!E13=""),"",Data_Gantt!E13)</f>
        <v/>
      </c>
      <c r="F17" s="87">
        <f>Data_Gantt!F13</f>
        <v>0</v>
      </c>
      <c r="G17" s="87">
        <f>Data_Gantt!G13</f>
        <v>0</v>
      </c>
      <c r="H17" t="str">
        <f>IF(D17="","",Data_Gantt!H13)</f>
        <v>Not started</v>
      </c>
      <c r="I17" t="b">
        <f t="shared" si="0"/>
        <v>0</v>
      </c>
    </row>
    <row r="18" spans="1:9" x14ac:dyDescent="0.25">
      <c r="A18" s="86" t="str">
        <f>Data_Gantt!A14</f>
        <v>1.13</v>
      </c>
      <c r="B18" s="86"/>
      <c r="C18" s="86"/>
      <c r="D18" s="86" t="str">
        <f>IF(OR(Data_Gantt!D14="",Data_Gantt!D14=0),"",Data_Gantt!D14)</f>
        <v>Perform migration of production/live company</v>
      </c>
      <c r="E18" s="86" t="str">
        <f>IF(OR(Data_Gantt!E14="&lt; NA &gt;",Data_Gantt!E14=""),"",Data_Gantt!E14)</f>
        <v/>
      </c>
      <c r="F18" s="87">
        <f>Data_Gantt!F14</f>
        <v>0</v>
      </c>
      <c r="G18" s="87">
        <f>Data_Gantt!G14</f>
        <v>0</v>
      </c>
      <c r="H18" t="str">
        <f>IF(D18="","",Data_Gantt!H14)</f>
        <v>Not started</v>
      </c>
      <c r="I18" t="b">
        <f t="shared" si="0"/>
        <v>0</v>
      </c>
    </row>
    <row r="19" spans="1:9" x14ac:dyDescent="0.25">
      <c r="A19" s="86" t="str">
        <f>Data_Gantt!A15</f>
        <v>1.14</v>
      </c>
      <c r="B19" s="86"/>
      <c r="C19" s="86"/>
      <c r="D19" s="86" t="str">
        <f>IF(OR(Data_Gantt!D15="",Data_Gantt!D15=0),"",Data_Gantt!D15)</f>
        <v>Set up backup and verify that it works</v>
      </c>
      <c r="E19" s="86" t="str">
        <f>IF(OR(Data_Gantt!E15="&lt; NA &gt;",Data_Gantt!E15=""),"",Data_Gantt!E15)</f>
        <v/>
      </c>
      <c r="F19" s="87">
        <f>Data_Gantt!F15</f>
        <v>0</v>
      </c>
      <c r="G19" s="87">
        <f>Data_Gantt!G15</f>
        <v>0</v>
      </c>
      <c r="H19" t="str">
        <f>IF(D19="","",Data_Gantt!H15)</f>
        <v>Not started</v>
      </c>
      <c r="I19" t="b">
        <f t="shared" si="0"/>
        <v>0</v>
      </c>
    </row>
    <row r="20" spans="1:9" x14ac:dyDescent="0.25">
      <c r="A20" s="86" t="str">
        <f>Data_Gantt!A16</f>
        <v>1.15</v>
      </c>
      <c r="B20" s="86"/>
      <c r="C20" s="86"/>
      <c r="D20" s="86" t="str">
        <f>IF(OR(Data_Gantt!D16="",Data_Gantt!D16=0),"",Data_Gantt!D16)</f>
        <v>Adjust scheduling for migrated test companies (if necessary)</v>
      </c>
      <c r="E20" s="86" t="str">
        <f>IF(OR(Data_Gantt!E16="&lt; NA &gt;",Data_Gantt!E16=""),"",Data_Gantt!E16)</f>
        <v/>
      </c>
      <c r="F20" s="87">
        <f>Data_Gantt!F16</f>
        <v>0</v>
      </c>
      <c r="G20" s="87">
        <f>Data_Gantt!G16</f>
        <v>0</v>
      </c>
      <c r="H20" t="str">
        <f>IF(D20="","",Data_Gantt!H16)</f>
        <v>Not started</v>
      </c>
      <c r="I20" t="b">
        <f t="shared" si="0"/>
        <v>0</v>
      </c>
    </row>
    <row r="21" spans="1:9" x14ac:dyDescent="0.25">
      <c r="A21" s="86" t="str">
        <f>Data_Gantt!A17</f>
        <v>1.16</v>
      </c>
      <c r="B21" s="86"/>
      <c r="C21" s="86"/>
      <c r="D21" s="86" t="str">
        <f>IF(OR(Data_Gantt!D17="",Data_Gantt!D17=0),"",Data_Gantt!D17)</f>
        <v>Set up new test company/companies if necessary</v>
      </c>
      <c r="E21" s="86" t="str">
        <f>IF(OR(Data_Gantt!E17="&lt; NA &gt;",Data_Gantt!E17=""),"",Data_Gantt!E17)</f>
        <v/>
      </c>
      <c r="F21" s="87">
        <f>Data_Gantt!F17</f>
        <v>0</v>
      </c>
      <c r="G21" s="87">
        <f>Data_Gantt!G17</f>
        <v>0</v>
      </c>
      <c r="H21" t="str">
        <f>IF(D21="","",Data_Gantt!H17)</f>
        <v>Not started</v>
      </c>
      <c r="I21" t="b">
        <f t="shared" si="0"/>
        <v>0</v>
      </c>
    </row>
    <row r="22" spans="1:9" x14ac:dyDescent="0.25">
      <c r="A22" s="86" t="str">
        <f>Data_Gantt!A18</f>
        <v>1.17</v>
      </c>
      <c r="B22" s="86"/>
      <c r="C22" s="86"/>
      <c r="D22" s="86" t="str">
        <f>IF(OR(Data_Gantt!D18="",Data_Gantt!D18=0),"",Data_Gantt!D18)</f>
        <v>Clean up SQL Anywhere databases</v>
      </c>
      <c r="E22" s="86" t="str">
        <f>IF(OR(Data_Gantt!E18="&lt; NA &gt;",Data_Gantt!E18=""),"",Data_Gantt!E18)</f>
        <v/>
      </c>
      <c r="F22" s="87">
        <f>Data_Gantt!F18</f>
        <v>0</v>
      </c>
      <c r="G22" s="87">
        <f>Data_Gantt!G18</f>
        <v>0</v>
      </c>
      <c r="H22" t="str">
        <f>IF(D22="","",Data_Gantt!H18)</f>
        <v>Not started</v>
      </c>
      <c r="I22" t="b">
        <f t="shared" si="0"/>
        <v>0</v>
      </c>
    </row>
    <row r="23" spans="1:9" x14ac:dyDescent="0.25">
      <c r="A23" s="86" t="str">
        <f>Data_Gantt!A19</f>
        <v>1.18</v>
      </c>
      <c r="B23" s="86"/>
      <c r="C23" s="86"/>
      <c r="D23" s="86" t="str">
        <f>IF(OR(Data_Gantt!D19="",Data_Gantt!D19=0),"",Data_Gantt!D19)</f>
        <v>Project completion</v>
      </c>
      <c r="E23" s="86" t="str">
        <f>IF(OR(Data_Gantt!E19="&lt; NA &gt;",Data_Gantt!E19=""),"",Data_Gantt!E19)</f>
        <v/>
      </c>
      <c r="F23" s="87">
        <f>Data_Gantt!F19</f>
        <v>0</v>
      </c>
      <c r="G23" s="87">
        <f>Data_Gantt!G19</f>
        <v>0</v>
      </c>
      <c r="H23" t="str">
        <f>IF(D23="","",Data_Gantt!H19)</f>
        <v>Not started</v>
      </c>
      <c r="I23" t="b">
        <f t="shared" si="0"/>
        <v>0</v>
      </c>
    </row>
    <row r="24" spans="1:9" x14ac:dyDescent="0.25">
      <c r="A24" s="86" t="str">
        <f>Data_Gantt!A20</f>
        <v>1.19</v>
      </c>
      <c r="B24" s="86"/>
      <c r="C24" s="86"/>
      <c r="D24" s="86" t="str">
        <f>IF(OR(Data_Gantt!D20="",Data_Gantt!D20=0),"",Data_Gantt!D20)</f>
        <v/>
      </c>
      <c r="E24" s="86" t="str">
        <f>IF(OR(Data_Gantt!E20="&lt; NA &gt;",Data_Gantt!E20=""),"",Data_Gantt!E20)</f>
        <v/>
      </c>
      <c r="F24" s="87">
        <f>Data_Gantt!F20</f>
        <v>0</v>
      </c>
      <c r="G24" s="87">
        <f>Data_Gantt!G20</f>
        <v>0</v>
      </c>
      <c r="H24" t="str">
        <f>IF(D24="","",Data_Gantt!H20)</f>
        <v/>
      </c>
      <c r="I24" t="b">
        <f t="shared" si="0"/>
        <v>0</v>
      </c>
    </row>
    <row r="25" spans="1:9" x14ac:dyDescent="0.25">
      <c r="A25" s="86" t="str">
        <f>Data_Gantt!A21</f>
        <v>1.20</v>
      </c>
      <c r="B25" s="86"/>
      <c r="C25" s="86"/>
      <c r="D25" s="86" t="str">
        <f>IF(OR(Data_Gantt!D21="",Data_Gantt!D21=0),"",Data_Gantt!D21)</f>
        <v/>
      </c>
      <c r="E25" s="86" t="str">
        <f>IF(OR(Data_Gantt!E21="&lt; NA &gt;",Data_Gantt!E21=""),"",Data_Gantt!E21)</f>
        <v/>
      </c>
      <c r="F25" s="87">
        <f>Data_Gantt!F21</f>
        <v>0</v>
      </c>
      <c r="G25" s="87">
        <f>Data_Gantt!G21</f>
        <v>0</v>
      </c>
      <c r="H25" t="str">
        <f>IF(D25="","",Data_Gantt!H21)</f>
        <v/>
      </c>
      <c r="I25" t="b">
        <f t="shared" si="0"/>
        <v>0</v>
      </c>
    </row>
    <row r="26" spans="1:9" x14ac:dyDescent="0.25">
      <c r="A26" s="86" t="str">
        <f>Data_Gantt!A22</f>
        <v>1.21</v>
      </c>
      <c r="B26" s="86"/>
      <c r="C26" s="86"/>
      <c r="D26" s="86" t="str">
        <f>IF(OR(Data_Gantt!D22="",Data_Gantt!D22=0),"",Data_Gantt!D22)</f>
        <v/>
      </c>
      <c r="E26" s="86" t="str">
        <f>IF(OR(Data_Gantt!E22="&lt; NA &gt;",Data_Gantt!E22=""),"",Data_Gantt!E22)</f>
        <v/>
      </c>
      <c r="F26" s="87">
        <f>Data_Gantt!F22</f>
        <v>0</v>
      </c>
      <c r="G26" s="87">
        <f>Data_Gantt!G22</f>
        <v>0</v>
      </c>
      <c r="H26" t="str">
        <f>IF(D26="","",Data_Gantt!H22)</f>
        <v/>
      </c>
      <c r="I26" t="b">
        <f t="shared" si="0"/>
        <v>0</v>
      </c>
    </row>
    <row r="27" spans="1:9" x14ac:dyDescent="0.25">
      <c r="A27" s="86" t="str">
        <f>Data_Gantt!A23</f>
        <v>1.22</v>
      </c>
      <c r="B27" s="86"/>
      <c r="C27" s="86"/>
      <c r="D27" s="86" t="str">
        <f>IF(OR(Data_Gantt!D23="",Data_Gantt!D23=0),"",Data_Gantt!D23)</f>
        <v/>
      </c>
      <c r="E27" s="86" t="str">
        <f>IF(OR(Data_Gantt!E23="&lt; NA &gt;",Data_Gantt!E23=""),"",Data_Gantt!E23)</f>
        <v/>
      </c>
      <c r="F27" s="87">
        <f>Data_Gantt!F23</f>
        <v>0</v>
      </c>
      <c r="G27" s="87">
        <f>Data_Gantt!G23</f>
        <v>0</v>
      </c>
      <c r="H27" t="str">
        <f>IF(D27="","",Data_Gantt!H23)</f>
        <v/>
      </c>
      <c r="I27" t="b">
        <f t="shared" si="0"/>
        <v>0</v>
      </c>
    </row>
    <row r="28" spans="1:9" x14ac:dyDescent="0.25">
      <c r="A28" s="86" t="str">
        <f>Data_Gantt!A24</f>
        <v>1.23</v>
      </c>
      <c r="B28" s="86"/>
      <c r="C28" s="86"/>
      <c r="D28" s="86" t="str">
        <f>IF(OR(Data_Gantt!D24="",Data_Gantt!D24=0),"",Data_Gantt!D24)</f>
        <v/>
      </c>
      <c r="E28" s="86" t="str">
        <f>IF(OR(Data_Gantt!E24="&lt; NA &gt;",Data_Gantt!E24=""),"",Data_Gantt!E24)</f>
        <v/>
      </c>
      <c r="F28" s="87">
        <f>Data_Gantt!F24</f>
        <v>0</v>
      </c>
      <c r="G28" s="87">
        <f>Data_Gantt!G24</f>
        <v>0</v>
      </c>
      <c r="H28" t="str">
        <f>IF(D28="","",Data_Gantt!H24)</f>
        <v/>
      </c>
      <c r="I28" t="b">
        <f t="shared" si="0"/>
        <v>0</v>
      </c>
    </row>
    <row r="29" spans="1:9" x14ac:dyDescent="0.25">
      <c r="A29" s="86" t="str">
        <f>Data_Gantt!A25</f>
        <v>1.24</v>
      </c>
      <c r="B29" s="86"/>
      <c r="C29" s="86"/>
      <c r="D29" s="86" t="str">
        <f>IF(OR(Data_Gantt!D25="",Data_Gantt!D25=0),"",Data_Gantt!D25)</f>
        <v/>
      </c>
      <c r="E29" s="86" t="str">
        <f>IF(OR(Data_Gantt!E25="&lt; NA &gt;",Data_Gantt!E25=""),"",Data_Gantt!E25)</f>
        <v/>
      </c>
      <c r="F29" s="87">
        <f>Data_Gantt!F25</f>
        <v>0</v>
      </c>
      <c r="G29" s="87">
        <f>Data_Gantt!G25</f>
        <v>0</v>
      </c>
      <c r="H29" t="str">
        <f>IF(D29="","",Data_Gantt!H25)</f>
        <v/>
      </c>
      <c r="I29" t="b">
        <f t="shared" si="0"/>
        <v>0</v>
      </c>
    </row>
    <row r="30" spans="1:9" x14ac:dyDescent="0.25">
      <c r="A30" s="86" t="str">
        <f>Data_Gantt!A26</f>
        <v>1.25</v>
      </c>
      <c r="B30" s="86"/>
      <c r="C30" s="86"/>
      <c r="D30" s="86" t="str">
        <f>IF(OR(Data_Gantt!D26="",Data_Gantt!D26=0),"",Data_Gantt!D26)</f>
        <v/>
      </c>
      <c r="E30" s="86" t="str">
        <f>IF(OR(Data_Gantt!E26="&lt; NA &gt;",Data_Gantt!E26=""),"",Data_Gantt!E26)</f>
        <v/>
      </c>
      <c r="F30" s="87">
        <f>Data_Gantt!F26</f>
        <v>0</v>
      </c>
      <c r="G30" s="87">
        <f>Data_Gantt!G26</f>
        <v>0</v>
      </c>
      <c r="H30" t="str">
        <f>IF(D30="","",Data_Gantt!H26)</f>
        <v/>
      </c>
      <c r="I30" t="b">
        <f t="shared" si="0"/>
        <v>0</v>
      </c>
    </row>
    <row r="31" spans="1:9" x14ac:dyDescent="0.25">
      <c r="A31" s="86" t="str">
        <f>Data_Gantt!A27</f>
        <v>1.26</v>
      </c>
      <c r="B31" s="86"/>
      <c r="C31" s="86"/>
      <c r="D31" s="86" t="str">
        <f>IF(OR(Data_Gantt!D27="",Data_Gantt!D27=0),"",Data_Gantt!D27)</f>
        <v/>
      </c>
      <c r="E31" s="86" t="str">
        <f>IF(OR(Data_Gantt!E27="&lt; NA &gt;",Data_Gantt!E27=""),"",Data_Gantt!E27)</f>
        <v/>
      </c>
      <c r="F31" s="87">
        <f>Data_Gantt!F27</f>
        <v>0</v>
      </c>
      <c r="G31" s="87">
        <f>Data_Gantt!G27</f>
        <v>0</v>
      </c>
      <c r="H31" t="str">
        <f>IF(D31="","",Data_Gantt!H27)</f>
        <v/>
      </c>
      <c r="I31" t="b">
        <f t="shared" si="0"/>
        <v>0</v>
      </c>
    </row>
    <row r="32" spans="1:9" x14ac:dyDescent="0.25">
      <c r="A32" s="86" t="str">
        <f>Data_Gantt!A28</f>
        <v>1.27</v>
      </c>
      <c r="B32" s="86"/>
      <c r="C32" s="86"/>
      <c r="D32" s="86" t="str">
        <f>IF(OR(Data_Gantt!D28="",Data_Gantt!D28=0),"",Data_Gantt!D28)</f>
        <v/>
      </c>
      <c r="E32" s="86" t="str">
        <f>IF(OR(Data_Gantt!E28="&lt; NA &gt;",Data_Gantt!E28=""),"",Data_Gantt!E28)</f>
        <v/>
      </c>
      <c r="F32" s="87">
        <f>Data_Gantt!F28</f>
        <v>0</v>
      </c>
      <c r="G32" s="87">
        <f>Data_Gantt!G28</f>
        <v>0</v>
      </c>
      <c r="H32" t="str">
        <f>IF(D32="","",Data_Gantt!H28)</f>
        <v/>
      </c>
      <c r="I32" t="b">
        <f t="shared" si="0"/>
        <v>0</v>
      </c>
    </row>
    <row r="33" spans="1:9" x14ac:dyDescent="0.25">
      <c r="A33" s="86" t="str">
        <f>Data_Gantt!A29</f>
        <v>1.28</v>
      </c>
      <c r="B33" s="86"/>
      <c r="C33" s="86"/>
      <c r="D33" s="86" t="str">
        <f>IF(OR(Data_Gantt!D29="",Data_Gantt!D29=0),"",Data_Gantt!D29)</f>
        <v/>
      </c>
      <c r="E33" s="86" t="str">
        <f>IF(OR(Data_Gantt!E29="&lt; NA &gt;",Data_Gantt!E29=""),"",Data_Gantt!E29)</f>
        <v/>
      </c>
      <c r="F33" s="87">
        <f>Data_Gantt!F29</f>
        <v>0</v>
      </c>
      <c r="G33" s="87">
        <f>Data_Gantt!G29</f>
        <v>0</v>
      </c>
      <c r="H33" t="str">
        <f>IF(D33="","",Data_Gantt!H29)</f>
        <v/>
      </c>
      <c r="I33" t="b">
        <f t="shared" si="0"/>
        <v>0</v>
      </c>
    </row>
    <row r="34" spans="1:9" x14ac:dyDescent="0.25">
      <c r="A34" s="86" t="str">
        <f>Data_Gantt!A30</f>
        <v>1.29</v>
      </c>
      <c r="B34" s="86"/>
      <c r="C34" s="86"/>
      <c r="D34" s="86" t="str">
        <f>IF(OR(Data_Gantt!D30="",Data_Gantt!D30=0),"",Data_Gantt!D30)</f>
        <v/>
      </c>
      <c r="E34" s="86" t="str">
        <f>IF(OR(Data_Gantt!E30="&lt; NA &gt;",Data_Gantt!E30=""),"",Data_Gantt!E30)</f>
        <v/>
      </c>
      <c r="F34" s="87">
        <f>Data_Gantt!F30</f>
        <v>0</v>
      </c>
      <c r="G34" s="87">
        <f>Data_Gantt!G30</f>
        <v>0</v>
      </c>
      <c r="H34" t="str">
        <f>IF(D34="","",Data_Gantt!H30)</f>
        <v/>
      </c>
      <c r="I34" t="b">
        <f t="shared" si="0"/>
        <v>0</v>
      </c>
    </row>
    <row r="35" spans="1:9" x14ac:dyDescent="0.25">
      <c r="A35" s="86" t="str">
        <f>Data_Gantt!A31</f>
        <v>1.30</v>
      </c>
      <c r="B35" s="86"/>
      <c r="C35" s="86"/>
      <c r="D35" s="86" t="str">
        <f>IF(OR(Data_Gantt!D31="",Data_Gantt!D31=0),"",Data_Gantt!D31)</f>
        <v/>
      </c>
      <c r="E35" s="86" t="str">
        <f>IF(OR(Data_Gantt!E31="&lt; NA &gt;",Data_Gantt!E31=""),"",Data_Gantt!E31)</f>
        <v/>
      </c>
      <c r="F35" s="87">
        <f>Data_Gantt!F31</f>
        <v>0</v>
      </c>
      <c r="G35" s="87">
        <f>Data_Gantt!G31</f>
        <v>0</v>
      </c>
      <c r="H35" t="str">
        <f>IF(D35="","",Data_Gantt!H31)</f>
        <v/>
      </c>
      <c r="I35" t="b">
        <f t="shared" si="0"/>
        <v>0</v>
      </c>
    </row>
    <row r="36" spans="1:9" x14ac:dyDescent="0.25">
      <c r="A36" s="76" t="str">
        <f>Data_Gantt!A32</f>
        <v>2.01</v>
      </c>
      <c r="B36" s="76" t="str">
        <f>Data_Gantt!B32</f>
        <v>xxx</v>
      </c>
      <c r="C36" s="76" t="str">
        <f>Data_Gantt!C32</f>
        <v>Company xxx</v>
      </c>
      <c r="D36" s="76" t="str">
        <f>IF(OR(Data_Gantt!D32="",Data_Gantt!D32=0,Data_Gantt!D32="-"),"",Data_Gantt!D32)</f>
        <v/>
      </c>
      <c r="E36" s="76" t="str">
        <f>IF(OR(Data_Gantt!E32="&lt; NA &gt;",Data_Gantt!E32=""),"",Data_Gantt!E32)</f>
        <v/>
      </c>
      <c r="F36" s="77">
        <f>Data_Gantt!F32</f>
        <v>0</v>
      </c>
      <c r="G36" s="77">
        <f>Data_Gantt!G32</f>
        <v>0</v>
      </c>
      <c r="H36" t="str">
        <f>IF(D36="","",Data_Gantt!H32)</f>
        <v/>
      </c>
      <c r="I36" t="b">
        <f t="shared" si="0"/>
        <v>0</v>
      </c>
    </row>
    <row r="37" spans="1:9" x14ac:dyDescent="0.25">
      <c r="A37" s="76" t="str">
        <f>Data_Gantt!A33</f>
        <v>2.02</v>
      </c>
      <c r="B37" s="76" t="str">
        <f>Data_Gantt!B33</f>
        <v>xxx</v>
      </c>
      <c r="C37" s="76" t="str">
        <f>Data_Gantt!C33</f>
        <v>Company xxx</v>
      </c>
      <c r="D37" s="76" t="str">
        <f>IF(OR(Data_Gantt!D33="",Data_Gantt!D33=0,Data_Gantt!D33="-"),"",Data_Gantt!D33)</f>
        <v/>
      </c>
      <c r="E37" s="76" t="str">
        <f>IF(OR(Data_Gantt!E33="&lt; NA &gt;",Data_Gantt!E33=""),"",Data_Gantt!E33)</f>
        <v/>
      </c>
      <c r="F37" s="77">
        <f>Data_Gantt!F33</f>
        <v>0</v>
      </c>
      <c r="G37" s="77">
        <f>Data_Gantt!G33</f>
        <v>0</v>
      </c>
      <c r="H37" t="str">
        <f>IF(D37="","",Data_Gantt!H33)</f>
        <v/>
      </c>
      <c r="I37" t="b">
        <f t="shared" si="0"/>
        <v>0</v>
      </c>
    </row>
    <row r="38" spans="1:9" x14ac:dyDescent="0.25">
      <c r="A38" s="76" t="str">
        <f>Data_Gantt!A34</f>
        <v>2.03</v>
      </c>
      <c r="B38" s="76" t="str">
        <f>Data_Gantt!B34</f>
        <v>xxx</v>
      </c>
      <c r="C38" s="76" t="str">
        <f>Data_Gantt!C34</f>
        <v>Company xxx</v>
      </c>
      <c r="D38" s="76" t="str">
        <f>IF(OR(Data_Gantt!D34="",Data_Gantt!D34=0,Data_Gantt!D34="-"),"",Data_Gantt!D34)</f>
        <v/>
      </c>
      <c r="E38" s="76" t="str">
        <f>IF(OR(Data_Gantt!E34="&lt; NA &gt;",Data_Gantt!E34=""),"",Data_Gantt!E34)</f>
        <v/>
      </c>
      <c r="F38" s="77">
        <f>Data_Gantt!F34</f>
        <v>0</v>
      </c>
      <c r="G38" s="77">
        <f>Data_Gantt!G34</f>
        <v>0</v>
      </c>
      <c r="H38" t="str">
        <f>IF(D38="","",Data_Gantt!H34)</f>
        <v/>
      </c>
      <c r="I38" t="b">
        <f t="shared" si="0"/>
        <v>0</v>
      </c>
    </row>
    <row r="39" spans="1:9" x14ac:dyDescent="0.25">
      <c r="A39" s="76" t="str">
        <f>Data_Gantt!A35</f>
        <v>2.04</v>
      </c>
      <c r="B39" s="76" t="str">
        <f>Data_Gantt!B35</f>
        <v>xxx</v>
      </c>
      <c r="C39" s="76" t="str">
        <f>Data_Gantt!C35</f>
        <v>Company xxx</v>
      </c>
      <c r="D39" s="76" t="str">
        <f>IF(OR(Data_Gantt!D35="",Data_Gantt!D35=0,Data_Gantt!D35="-"),"",Data_Gantt!D35)</f>
        <v/>
      </c>
      <c r="E39" s="76" t="str">
        <f>IF(OR(Data_Gantt!E35="&lt; NA &gt;",Data_Gantt!E35=""),"",Data_Gantt!E35)</f>
        <v/>
      </c>
      <c r="F39" s="77">
        <f>Data_Gantt!F35</f>
        <v>0</v>
      </c>
      <c r="G39" s="77">
        <f>Data_Gantt!G35</f>
        <v>0</v>
      </c>
      <c r="H39" t="str">
        <f>IF(D39="","",Data_Gantt!H35)</f>
        <v/>
      </c>
      <c r="I39" t="b">
        <f t="shared" si="0"/>
        <v>0</v>
      </c>
    </row>
    <row r="40" spans="1:9" x14ac:dyDescent="0.25">
      <c r="A40" s="76" t="str">
        <f>Data_Gantt!A36</f>
        <v>2.05</v>
      </c>
      <c r="B40" s="76" t="str">
        <f>Data_Gantt!B36</f>
        <v>xxx</v>
      </c>
      <c r="C40" s="76" t="str">
        <f>Data_Gantt!C36</f>
        <v>Company xxx</v>
      </c>
      <c r="D40" s="76" t="str">
        <f>IF(OR(Data_Gantt!D36="",Data_Gantt!D36=0,Data_Gantt!D36="-"),"",Data_Gantt!D36)</f>
        <v/>
      </c>
      <c r="E40" s="76" t="str">
        <f>IF(OR(Data_Gantt!E36="&lt; NA &gt;",Data_Gantt!E36=""),"",Data_Gantt!E36)</f>
        <v/>
      </c>
      <c r="F40" s="77">
        <f>Data_Gantt!F36</f>
        <v>0</v>
      </c>
      <c r="G40" s="77">
        <f>Data_Gantt!G36</f>
        <v>0</v>
      </c>
      <c r="H40" t="str">
        <f>IF(D40="","",Data_Gantt!H36)</f>
        <v/>
      </c>
      <c r="I40" t="b">
        <f t="shared" si="0"/>
        <v>0</v>
      </c>
    </row>
    <row r="41" spans="1:9" x14ac:dyDescent="0.25">
      <c r="A41" s="76" t="str">
        <f>Data_Gantt!A37</f>
        <v>2.06</v>
      </c>
      <c r="B41" s="76" t="str">
        <f>Data_Gantt!B37</f>
        <v>xxx</v>
      </c>
      <c r="C41" s="76" t="str">
        <f>Data_Gantt!C37</f>
        <v>Company xxx</v>
      </c>
      <c r="D41" s="76" t="str">
        <f>IF(OR(Data_Gantt!D37="",Data_Gantt!D37=0,Data_Gantt!D37="-"),"",Data_Gantt!D37)</f>
        <v/>
      </c>
      <c r="E41" s="76" t="str">
        <f>IF(OR(Data_Gantt!E37="&lt; NA &gt;",Data_Gantt!E37=""),"",Data_Gantt!E37)</f>
        <v/>
      </c>
      <c r="F41" s="77">
        <f>Data_Gantt!F37</f>
        <v>0</v>
      </c>
      <c r="G41" s="77">
        <f>Data_Gantt!G37</f>
        <v>0</v>
      </c>
      <c r="H41" t="str">
        <f>IF(D41="","",Data_Gantt!H37)</f>
        <v/>
      </c>
      <c r="I41" t="b">
        <f t="shared" si="0"/>
        <v>0</v>
      </c>
    </row>
    <row r="42" spans="1:9" x14ac:dyDescent="0.25">
      <c r="A42" s="76" t="str">
        <f>Data_Gantt!A38</f>
        <v>2.07</v>
      </c>
      <c r="B42" s="76" t="str">
        <f>Data_Gantt!B38</f>
        <v>xxx</v>
      </c>
      <c r="C42" s="76" t="str">
        <f>Data_Gantt!C38</f>
        <v>Company xxx</v>
      </c>
      <c r="D42" s="76" t="str">
        <f>IF(OR(Data_Gantt!D38="",Data_Gantt!D38=0,Data_Gantt!D38="-"),"",Data_Gantt!D38)</f>
        <v/>
      </c>
      <c r="E42" s="76" t="str">
        <f>IF(OR(Data_Gantt!E38="&lt; NA &gt;",Data_Gantt!E38=""),"",Data_Gantt!E38)</f>
        <v/>
      </c>
      <c r="F42" s="77">
        <f>Data_Gantt!F38</f>
        <v>0</v>
      </c>
      <c r="G42" s="77">
        <f>Data_Gantt!G38</f>
        <v>0</v>
      </c>
      <c r="H42" t="str">
        <f>IF(D42="","",Data_Gantt!H38)</f>
        <v/>
      </c>
      <c r="I42" t="b">
        <f t="shared" si="0"/>
        <v>0</v>
      </c>
    </row>
    <row r="43" spans="1:9" x14ac:dyDescent="0.25">
      <c r="A43" s="76" t="str">
        <f>Data_Gantt!A39</f>
        <v>2.08</v>
      </c>
      <c r="B43" s="76" t="str">
        <f>Data_Gantt!B39</f>
        <v>xxx</v>
      </c>
      <c r="C43" s="76" t="str">
        <f>Data_Gantt!C39</f>
        <v>Company xxx</v>
      </c>
      <c r="D43" s="76" t="str">
        <f>IF(OR(Data_Gantt!D39="",Data_Gantt!D39=0,Data_Gantt!D39="-"),"",Data_Gantt!D39)</f>
        <v/>
      </c>
      <c r="E43" s="76" t="str">
        <f>IF(OR(Data_Gantt!E39="&lt; NA &gt;",Data_Gantt!E39=""),"",Data_Gantt!E39)</f>
        <v/>
      </c>
      <c r="F43" s="77">
        <f>Data_Gantt!F39</f>
        <v>0</v>
      </c>
      <c r="G43" s="77">
        <f>Data_Gantt!G39</f>
        <v>0</v>
      </c>
      <c r="H43" t="str">
        <f>IF(D43="","",Data_Gantt!H39)</f>
        <v/>
      </c>
      <c r="I43" t="b">
        <f t="shared" si="0"/>
        <v>0</v>
      </c>
    </row>
    <row r="44" spans="1:9" x14ac:dyDescent="0.25">
      <c r="A44" s="76" t="str">
        <f>Data_Gantt!A40</f>
        <v>2.09</v>
      </c>
      <c r="B44" s="76" t="str">
        <f>Data_Gantt!B40</f>
        <v>xxx</v>
      </c>
      <c r="C44" s="76" t="str">
        <f>Data_Gantt!C40</f>
        <v>Company xxx</v>
      </c>
      <c r="D44" s="76" t="str">
        <f>IF(OR(Data_Gantt!D40="",Data_Gantt!D40=0,Data_Gantt!D40="-"),"",Data_Gantt!D40)</f>
        <v/>
      </c>
      <c r="E44" s="76" t="str">
        <f>IF(OR(Data_Gantt!E40="&lt; NA &gt;",Data_Gantt!E40=""),"",Data_Gantt!E40)</f>
        <v/>
      </c>
      <c r="F44" s="77">
        <f>Data_Gantt!F40</f>
        <v>0</v>
      </c>
      <c r="G44" s="77">
        <f>Data_Gantt!G40</f>
        <v>0</v>
      </c>
      <c r="H44" t="str">
        <f>IF(D44="","",Data_Gantt!H40)</f>
        <v/>
      </c>
      <c r="I44" t="b">
        <f t="shared" si="0"/>
        <v>0</v>
      </c>
    </row>
    <row r="45" spans="1:9" x14ac:dyDescent="0.25">
      <c r="A45" s="76" t="str">
        <f>Data_Gantt!A41</f>
        <v>2.10</v>
      </c>
      <c r="B45" s="76" t="str">
        <f>Data_Gantt!B41</f>
        <v>xxx</v>
      </c>
      <c r="C45" s="76" t="str">
        <f>Data_Gantt!C41</f>
        <v>Company xxx</v>
      </c>
      <c r="D45" s="76" t="str">
        <f>IF(OR(Data_Gantt!D41="",Data_Gantt!D41=0,Data_Gantt!D41="-"),"",Data_Gantt!D41)</f>
        <v/>
      </c>
      <c r="E45" s="76" t="str">
        <f>IF(OR(Data_Gantt!E41="&lt; NA &gt;",Data_Gantt!E41=""),"",Data_Gantt!E41)</f>
        <v/>
      </c>
      <c r="F45" s="77">
        <f>Data_Gantt!F41</f>
        <v>0</v>
      </c>
      <c r="G45" s="77">
        <f>Data_Gantt!G41</f>
        <v>0</v>
      </c>
      <c r="H45" t="str">
        <f>IF(D45="","",Data_Gantt!H41)</f>
        <v/>
      </c>
      <c r="I45" t="b">
        <f t="shared" si="0"/>
        <v>0</v>
      </c>
    </row>
    <row r="46" spans="1:9" x14ac:dyDescent="0.25">
      <c r="A46" s="76" t="str">
        <f>Data_Gantt!A42</f>
        <v>2.11</v>
      </c>
      <c r="B46" s="76" t="str">
        <f>Data_Gantt!B42</f>
        <v>xxx</v>
      </c>
      <c r="C46" s="76" t="str">
        <f>Data_Gantt!C42</f>
        <v>Company xxx</v>
      </c>
      <c r="D46" s="76" t="str">
        <f>IF(OR(Data_Gantt!D42="",Data_Gantt!D42=0,Data_Gantt!D42="-"),"",Data_Gantt!D42)</f>
        <v/>
      </c>
      <c r="E46" s="76" t="str">
        <f>IF(OR(Data_Gantt!E42="&lt; NA &gt;",Data_Gantt!E42=""),"",Data_Gantt!E42)</f>
        <v/>
      </c>
      <c r="F46" s="77">
        <f>Data_Gantt!F42</f>
        <v>0</v>
      </c>
      <c r="G46" s="77">
        <f>Data_Gantt!G42</f>
        <v>0</v>
      </c>
      <c r="H46" t="str">
        <f>IF(D46="","",Data_Gantt!H42)</f>
        <v/>
      </c>
      <c r="I46" t="b">
        <f t="shared" si="0"/>
        <v>0</v>
      </c>
    </row>
    <row r="47" spans="1:9" x14ac:dyDescent="0.25">
      <c r="A47" s="76" t="str">
        <f>Data_Gantt!A43</f>
        <v>2.12</v>
      </c>
      <c r="B47" s="76" t="str">
        <f>Data_Gantt!B43</f>
        <v>xxx</v>
      </c>
      <c r="C47" s="76" t="str">
        <f>Data_Gantt!C43</f>
        <v>Company xxx</v>
      </c>
      <c r="D47" s="76" t="str">
        <f>IF(OR(Data_Gantt!D43="",Data_Gantt!D43=0,Data_Gantt!D43="-"),"",Data_Gantt!D43)</f>
        <v/>
      </c>
      <c r="E47" s="76" t="str">
        <f>IF(OR(Data_Gantt!E43="&lt; NA &gt;",Data_Gantt!E43=""),"",Data_Gantt!E43)</f>
        <v/>
      </c>
      <c r="F47" s="77">
        <f>Data_Gantt!F43</f>
        <v>0</v>
      </c>
      <c r="G47" s="77">
        <f>Data_Gantt!G43</f>
        <v>0</v>
      </c>
      <c r="H47" t="str">
        <f>IF(D47="","",Data_Gantt!H43)</f>
        <v/>
      </c>
      <c r="I47" t="b">
        <f t="shared" si="0"/>
        <v>0</v>
      </c>
    </row>
    <row r="48" spans="1:9" x14ac:dyDescent="0.25">
      <c r="A48" s="76" t="str">
        <f>Data_Gantt!A44</f>
        <v>2.13</v>
      </c>
      <c r="B48" s="76" t="str">
        <f>Data_Gantt!B44</f>
        <v>xxx</v>
      </c>
      <c r="C48" s="76" t="str">
        <f>Data_Gantt!C44</f>
        <v>Company xxx</v>
      </c>
      <c r="D48" s="76" t="str">
        <f>IF(OR(Data_Gantt!D44="",Data_Gantt!D44=0,Data_Gantt!D44="-"),"",Data_Gantt!D44)</f>
        <v/>
      </c>
      <c r="E48" s="76" t="str">
        <f>IF(OR(Data_Gantt!E44="&lt; NA &gt;",Data_Gantt!E44=""),"",Data_Gantt!E44)</f>
        <v/>
      </c>
      <c r="F48" s="77">
        <f>Data_Gantt!F44</f>
        <v>0</v>
      </c>
      <c r="G48" s="77">
        <f>Data_Gantt!G44</f>
        <v>0</v>
      </c>
      <c r="H48" t="str">
        <f>IF(D48="","",Data_Gantt!H44)</f>
        <v/>
      </c>
      <c r="I48" t="b">
        <f t="shared" si="0"/>
        <v>0</v>
      </c>
    </row>
    <row r="49" spans="1:9" x14ac:dyDescent="0.25">
      <c r="A49" s="76" t="str">
        <f>Data_Gantt!A45</f>
        <v>2.14</v>
      </c>
      <c r="B49" s="76" t="str">
        <f>Data_Gantt!B45</f>
        <v>xxx</v>
      </c>
      <c r="C49" s="76" t="str">
        <f>Data_Gantt!C45</f>
        <v>Company xxx</v>
      </c>
      <c r="D49" s="76" t="str">
        <f>IF(OR(Data_Gantt!D45="",Data_Gantt!D45=0,Data_Gantt!D45="-"),"",Data_Gantt!D45)</f>
        <v/>
      </c>
      <c r="E49" s="76" t="str">
        <f>IF(OR(Data_Gantt!E45="&lt; NA &gt;",Data_Gantt!E45=""),"",Data_Gantt!E45)</f>
        <v/>
      </c>
      <c r="F49" s="77">
        <f>Data_Gantt!F45</f>
        <v>0</v>
      </c>
      <c r="G49" s="77">
        <f>Data_Gantt!G45</f>
        <v>0</v>
      </c>
      <c r="H49" t="str">
        <f>IF(D49="","",Data_Gantt!H45)</f>
        <v/>
      </c>
      <c r="I49" t="b">
        <f t="shared" si="0"/>
        <v>0</v>
      </c>
    </row>
    <row r="50" spans="1:9" x14ac:dyDescent="0.25">
      <c r="A50" s="76" t="str">
        <f>Data_Gantt!A46</f>
        <v>2.15</v>
      </c>
      <c r="B50" s="76" t="str">
        <f>Data_Gantt!B46</f>
        <v>xxx</v>
      </c>
      <c r="C50" s="76" t="str">
        <f>Data_Gantt!C46</f>
        <v>Company xxx</v>
      </c>
      <c r="D50" s="76" t="str">
        <f>IF(OR(Data_Gantt!D46="",Data_Gantt!D46=0,Data_Gantt!D46="-"),"",Data_Gantt!D46)</f>
        <v/>
      </c>
      <c r="E50" s="76" t="str">
        <f>IF(OR(Data_Gantt!E46="&lt; NA &gt;",Data_Gantt!E46=""),"",Data_Gantt!E46)</f>
        <v/>
      </c>
      <c r="F50" s="77">
        <f>Data_Gantt!F46</f>
        <v>0</v>
      </c>
      <c r="G50" s="77">
        <f>Data_Gantt!G46</f>
        <v>0</v>
      </c>
      <c r="H50" t="str">
        <f>IF(D50="","",Data_Gantt!H46)</f>
        <v/>
      </c>
      <c r="I50" t="b">
        <f t="shared" si="0"/>
        <v>0</v>
      </c>
    </row>
    <row r="51" spans="1:9" x14ac:dyDescent="0.25">
      <c r="A51" s="76" t="str">
        <f>Data_Gantt!A47</f>
        <v>2.16</v>
      </c>
      <c r="B51" s="76" t="str">
        <f>Data_Gantt!B47</f>
        <v>xxx</v>
      </c>
      <c r="C51" s="76" t="str">
        <f>Data_Gantt!C47</f>
        <v>Company xxx</v>
      </c>
      <c r="D51" s="76" t="str">
        <f>IF(OR(Data_Gantt!D47="",Data_Gantt!D47=0,Data_Gantt!D47="-"),"",Data_Gantt!D47)</f>
        <v/>
      </c>
      <c r="E51" s="76" t="str">
        <f>IF(OR(Data_Gantt!E47="&lt; NA &gt;",Data_Gantt!E47=""),"",Data_Gantt!E47)</f>
        <v/>
      </c>
      <c r="F51" s="77">
        <f>Data_Gantt!F47</f>
        <v>0</v>
      </c>
      <c r="G51" s="77">
        <f>Data_Gantt!G47</f>
        <v>0</v>
      </c>
      <c r="H51" t="str">
        <f>IF(D51="","",Data_Gantt!H47)</f>
        <v/>
      </c>
      <c r="I51" t="b">
        <f t="shared" si="0"/>
        <v>0</v>
      </c>
    </row>
    <row r="52" spans="1:9" x14ac:dyDescent="0.25">
      <c r="A52" s="76" t="str">
        <f>Data_Gantt!A48</f>
        <v>2.17</v>
      </c>
      <c r="B52" s="76" t="str">
        <f>Data_Gantt!B48</f>
        <v>xxx</v>
      </c>
      <c r="C52" s="76" t="str">
        <f>Data_Gantt!C48</f>
        <v>Company xxx</v>
      </c>
      <c r="D52" s="76" t="str">
        <f>IF(OR(Data_Gantt!D48="",Data_Gantt!D48=0,Data_Gantt!D48="-"),"",Data_Gantt!D48)</f>
        <v/>
      </c>
      <c r="E52" s="76" t="str">
        <f>IF(OR(Data_Gantt!E48="&lt; NA &gt;",Data_Gantt!E48=""),"",Data_Gantt!E48)</f>
        <v/>
      </c>
      <c r="F52" s="77">
        <f>Data_Gantt!F48</f>
        <v>0</v>
      </c>
      <c r="G52" s="77">
        <f>Data_Gantt!G48</f>
        <v>0</v>
      </c>
      <c r="H52" t="str">
        <f>IF(D52="","",Data_Gantt!H48)</f>
        <v/>
      </c>
      <c r="I52" t="b">
        <f t="shared" si="0"/>
        <v>0</v>
      </c>
    </row>
    <row r="53" spans="1:9" x14ac:dyDescent="0.25">
      <c r="A53" s="76" t="str">
        <f>Data_Gantt!A49</f>
        <v>2.18</v>
      </c>
      <c r="B53" s="76" t="str">
        <f>Data_Gantt!B49</f>
        <v>xxx</v>
      </c>
      <c r="C53" s="76" t="str">
        <f>Data_Gantt!C49</f>
        <v>Company xxx</v>
      </c>
      <c r="D53" s="76" t="str">
        <f>IF(OR(Data_Gantt!D49="",Data_Gantt!D49=0,Data_Gantt!D49="-"),"",Data_Gantt!D49)</f>
        <v/>
      </c>
      <c r="E53" s="76" t="str">
        <f>IF(OR(Data_Gantt!E49="&lt; NA &gt;",Data_Gantt!E49=""),"",Data_Gantt!E49)</f>
        <v/>
      </c>
      <c r="F53" s="77">
        <f>Data_Gantt!F49</f>
        <v>0</v>
      </c>
      <c r="G53" s="77">
        <f>Data_Gantt!G49</f>
        <v>0</v>
      </c>
      <c r="H53" t="str">
        <f>IF(D53="","",Data_Gantt!H49)</f>
        <v/>
      </c>
      <c r="I53" t="b">
        <f t="shared" si="0"/>
        <v>0</v>
      </c>
    </row>
    <row r="54" spans="1:9" x14ac:dyDescent="0.25">
      <c r="A54" s="76" t="str">
        <f>Data_Gantt!A50</f>
        <v>2.19</v>
      </c>
      <c r="B54" s="76" t="str">
        <f>Data_Gantt!B50</f>
        <v>xxx</v>
      </c>
      <c r="C54" s="76" t="str">
        <f>Data_Gantt!C50</f>
        <v>Company xxx</v>
      </c>
      <c r="D54" s="76" t="str">
        <f>IF(OR(Data_Gantt!D50="",Data_Gantt!D50=0,Data_Gantt!D50="-"),"",Data_Gantt!D50)</f>
        <v/>
      </c>
      <c r="E54" s="76" t="str">
        <f>IF(OR(Data_Gantt!E50="&lt; NA &gt;",Data_Gantt!E50=""),"",Data_Gantt!E50)</f>
        <v/>
      </c>
      <c r="F54" s="77">
        <f>Data_Gantt!F50</f>
        <v>0</v>
      </c>
      <c r="G54" s="77">
        <f>Data_Gantt!G50</f>
        <v>0</v>
      </c>
      <c r="H54" t="str">
        <f>IF(D54="","",Data_Gantt!H50)</f>
        <v/>
      </c>
      <c r="I54" t="b">
        <f t="shared" si="0"/>
        <v>0</v>
      </c>
    </row>
    <row r="55" spans="1:9" x14ac:dyDescent="0.25">
      <c r="A55" s="76" t="str">
        <f>Data_Gantt!A51</f>
        <v>2.20</v>
      </c>
      <c r="B55" s="76" t="str">
        <f>Data_Gantt!B51</f>
        <v>xxx</v>
      </c>
      <c r="C55" s="76" t="str">
        <f>Data_Gantt!C51</f>
        <v>Company xxx</v>
      </c>
      <c r="D55" s="76" t="str">
        <f>IF(OR(Data_Gantt!D51="",Data_Gantt!D51=0,Data_Gantt!D51="-"),"",Data_Gantt!D51)</f>
        <v/>
      </c>
      <c r="E55" s="76" t="str">
        <f>IF(OR(Data_Gantt!E51="&lt; NA &gt;",Data_Gantt!E51=""),"",Data_Gantt!E51)</f>
        <v/>
      </c>
      <c r="F55" s="77">
        <f>Data_Gantt!F51</f>
        <v>0</v>
      </c>
      <c r="G55" s="77">
        <f>Data_Gantt!G51</f>
        <v>0</v>
      </c>
      <c r="H55" t="str">
        <f>IF(D55="","",Data_Gantt!H51)</f>
        <v/>
      </c>
      <c r="I55" t="b">
        <f t="shared" si="0"/>
        <v>0</v>
      </c>
    </row>
    <row r="56" spans="1:9" x14ac:dyDescent="0.25">
      <c r="A56" s="76" t="str">
        <f>Data_Gantt!A52</f>
        <v>2.21</v>
      </c>
      <c r="B56" s="76" t="str">
        <f>Data_Gantt!B52</f>
        <v>xxx</v>
      </c>
      <c r="C56" s="76" t="str">
        <f>Data_Gantt!C52</f>
        <v>Company xxx</v>
      </c>
      <c r="D56" s="76" t="str">
        <f>IF(OR(Data_Gantt!D52="",Data_Gantt!D52=0,Data_Gantt!D52="-"),"",Data_Gantt!D52)</f>
        <v/>
      </c>
      <c r="E56" s="76" t="str">
        <f>IF(OR(Data_Gantt!E52="&lt; NA &gt;",Data_Gantt!E52=""),"",Data_Gantt!E52)</f>
        <v/>
      </c>
      <c r="F56" s="77">
        <f>Data_Gantt!F52</f>
        <v>0</v>
      </c>
      <c r="G56" s="77">
        <f>Data_Gantt!G52</f>
        <v>0</v>
      </c>
      <c r="H56" t="str">
        <f>IF(D56="","",Data_Gantt!H52)</f>
        <v/>
      </c>
      <c r="I56" t="b">
        <f t="shared" si="0"/>
        <v>0</v>
      </c>
    </row>
    <row r="57" spans="1:9" x14ac:dyDescent="0.25">
      <c r="A57" s="76" t="str">
        <f>Data_Gantt!A53</f>
        <v>2.22</v>
      </c>
      <c r="B57" s="76" t="str">
        <f>Data_Gantt!B53</f>
        <v>xxx</v>
      </c>
      <c r="C57" s="76" t="str">
        <f>Data_Gantt!C53</f>
        <v>Company xxx</v>
      </c>
      <c r="D57" s="76" t="str">
        <f>IF(OR(Data_Gantt!D53="",Data_Gantt!D53=0,Data_Gantt!D53="-"),"",Data_Gantt!D53)</f>
        <v/>
      </c>
      <c r="E57" s="76" t="str">
        <f>IF(OR(Data_Gantt!E53="&lt; NA &gt;",Data_Gantt!E53=""),"",Data_Gantt!E53)</f>
        <v/>
      </c>
      <c r="F57" s="77">
        <f>Data_Gantt!F53</f>
        <v>0</v>
      </c>
      <c r="G57" s="77">
        <f>Data_Gantt!G53</f>
        <v>0</v>
      </c>
      <c r="H57" t="str">
        <f>IF(D57="","",Data_Gantt!H53)</f>
        <v/>
      </c>
      <c r="I57" t="b">
        <f t="shared" si="0"/>
        <v>0</v>
      </c>
    </row>
    <row r="58" spans="1:9" x14ac:dyDescent="0.25">
      <c r="A58" s="76" t="str">
        <f>Data_Gantt!A54</f>
        <v>2.23</v>
      </c>
      <c r="B58" s="76" t="str">
        <f>Data_Gantt!B54</f>
        <v>xxx</v>
      </c>
      <c r="C58" s="76" t="str">
        <f>Data_Gantt!C54</f>
        <v>Company xxx</v>
      </c>
      <c r="D58" s="76" t="str">
        <f>IF(OR(Data_Gantt!D54="",Data_Gantt!D54=0,Data_Gantt!D54="-"),"",Data_Gantt!D54)</f>
        <v/>
      </c>
      <c r="E58" s="76" t="str">
        <f>IF(OR(Data_Gantt!E54="&lt; NA &gt;",Data_Gantt!E54=""),"",Data_Gantt!E54)</f>
        <v/>
      </c>
      <c r="F58" s="77">
        <f>Data_Gantt!F54</f>
        <v>0</v>
      </c>
      <c r="G58" s="77">
        <f>Data_Gantt!G54</f>
        <v>0</v>
      </c>
      <c r="H58" t="str">
        <f>IF(D58="","",Data_Gantt!H54)</f>
        <v/>
      </c>
      <c r="I58" t="b">
        <f t="shared" si="0"/>
        <v>0</v>
      </c>
    </row>
    <row r="59" spans="1:9" x14ac:dyDescent="0.25">
      <c r="A59" s="76" t="str">
        <f>Data_Gantt!A55</f>
        <v>2.24</v>
      </c>
      <c r="B59" s="76" t="str">
        <f>Data_Gantt!B55</f>
        <v>xxx</v>
      </c>
      <c r="C59" s="76" t="str">
        <f>Data_Gantt!C55</f>
        <v>Company xxx</v>
      </c>
      <c r="D59" s="76" t="str">
        <f>IF(OR(Data_Gantt!D55="",Data_Gantt!D55=0,Data_Gantt!D55="-"),"",Data_Gantt!D55)</f>
        <v/>
      </c>
      <c r="E59" s="76" t="str">
        <f>IF(OR(Data_Gantt!E55="&lt; NA &gt;",Data_Gantt!E55=""),"",Data_Gantt!E55)</f>
        <v/>
      </c>
      <c r="F59" s="77">
        <f>Data_Gantt!F55</f>
        <v>0</v>
      </c>
      <c r="G59" s="77">
        <f>Data_Gantt!G55</f>
        <v>0</v>
      </c>
      <c r="H59" t="str">
        <f>IF(D59="","",Data_Gantt!H55)</f>
        <v/>
      </c>
      <c r="I59" t="b">
        <f t="shared" si="0"/>
        <v>0</v>
      </c>
    </row>
    <row r="60" spans="1:9" x14ac:dyDescent="0.25">
      <c r="A60" s="76" t="str">
        <f>Data_Gantt!A56</f>
        <v>2.25</v>
      </c>
      <c r="B60" s="76" t="str">
        <f>Data_Gantt!B56</f>
        <v>xxx</v>
      </c>
      <c r="C60" s="76" t="str">
        <f>Data_Gantt!C56</f>
        <v>Company xxx</v>
      </c>
      <c r="D60" s="76" t="str">
        <f>IF(OR(Data_Gantt!D56="",Data_Gantt!D56=0,Data_Gantt!D56="-"),"",Data_Gantt!D56)</f>
        <v/>
      </c>
      <c r="E60" s="76" t="str">
        <f>IF(OR(Data_Gantt!E56="&lt; NA &gt;",Data_Gantt!E56=""),"",Data_Gantt!E56)</f>
        <v/>
      </c>
      <c r="F60" s="77">
        <f>Data_Gantt!F56</f>
        <v>0</v>
      </c>
      <c r="G60" s="77">
        <f>Data_Gantt!G56</f>
        <v>0</v>
      </c>
      <c r="H60" t="str">
        <f>IF(D60="","",Data_Gantt!H56)</f>
        <v/>
      </c>
      <c r="I60" t="b">
        <f t="shared" si="0"/>
        <v>0</v>
      </c>
    </row>
    <row r="61" spans="1:9" x14ac:dyDescent="0.25">
      <c r="A61" s="76" t="str">
        <f>Data_Gantt!A57</f>
        <v>2.26</v>
      </c>
      <c r="B61" s="76" t="str">
        <f>Data_Gantt!B57</f>
        <v>xxx</v>
      </c>
      <c r="C61" s="76" t="str">
        <f>Data_Gantt!C57</f>
        <v>Company xxx</v>
      </c>
      <c r="D61" s="76" t="str">
        <f>IF(OR(Data_Gantt!D57="",Data_Gantt!D57=0,Data_Gantt!D57="-"),"",Data_Gantt!D57)</f>
        <v/>
      </c>
      <c r="E61" s="76" t="str">
        <f>IF(OR(Data_Gantt!E57="&lt; NA &gt;",Data_Gantt!E57=""),"",Data_Gantt!E57)</f>
        <v/>
      </c>
      <c r="F61" s="77">
        <f>Data_Gantt!F57</f>
        <v>0</v>
      </c>
      <c r="G61" s="77">
        <f>Data_Gantt!G57</f>
        <v>0</v>
      </c>
      <c r="H61" t="str">
        <f>IF(D61="","",Data_Gantt!H57)</f>
        <v/>
      </c>
      <c r="I61" t="b">
        <f t="shared" si="0"/>
        <v>0</v>
      </c>
    </row>
    <row r="62" spans="1:9" x14ac:dyDescent="0.25">
      <c r="A62" s="76" t="str">
        <f>Data_Gantt!A58</f>
        <v>2.27</v>
      </c>
      <c r="B62" s="76" t="str">
        <f>Data_Gantt!B58</f>
        <v>xxx</v>
      </c>
      <c r="C62" s="76" t="str">
        <f>Data_Gantt!C58</f>
        <v>Company xxx</v>
      </c>
      <c r="D62" s="76" t="str">
        <f>IF(OR(Data_Gantt!D58="",Data_Gantt!D58=0,Data_Gantt!D58="-"),"",Data_Gantt!D58)</f>
        <v/>
      </c>
      <c r="E62" s="76" t="str">
        <f>IF(OR(Data_Gantt!E58="&lt; NA &gt;",Data_Gantt!E58=""),"",Data_Gantt!E58)</f>
        <v/>
      </c>
      <c r="F62" s="77">
        <f>Data_Gantt!F58</f>
        <v>0</v>
      </c>
      <c r="G62" s="77">
        <f>Data_Gantt!G58</f>
        <v>0</v>
      </c>
      <c r="H62" t="str">
        <f>IF(D62="","",Data_Gantt!H58)</f>
        <v/>
      </c>
      <c r="I62" t="b">
        <f t="shared" si="0"/>
        <v>0</v>
      </c>
    </row>
    <row r="63" spans="1:9" x14ac:dyDescent="0.25">
      <c r="A63" s="76" t="str">
        <f>Data_Gantt!A59</f>
        <v>2.28</v>
      </c>
      <c r="B63" s="76" t="str">
        <f>Data_Gantt!B59</f>
        <v>xxx</v>
      </c>
      <c r="C63" s="76" t="str">
        <f>Data_Gantt!C59</f>
        <v>Company xxx</v>
      </c>
      <c r="D63" s="76" t="str">
        <f>IF(OR(Data_Gantt!D59="",Data_Gantt!D59=0,Data_Gantt!D59="-"),"",Data_Gantt!D59)</f>
        <v/>
      </c>
      <c r="E63" s="76" t="str">
        <f>IF(OR(Data_Gantt!E59="&lt; NA &gt;",Data_Gantt!E59=""),"",Data_Gantt!E59)</f>
        <v/>
      </c>
      <c r="F63" s="77">
        <f>Data_Gantt!F59</f>
        <v>0</v>
      </c>
      <c r="G63" s="77">
        <f>Data_Gantt!G59</f>
        <v>0</v>
      </c>
      <c r="H63" t="str">
        <f>IF(D63="","",Data_Gantt!H59)</f>
        <v/>
      </c>
      <c r="I63" t="b">
        <f t="shared" si="0"/>
        <v>0</v>
      </c>
    </row>
    <row r="64" spans="1:9" x14ac:dyDescent="0.25">
      <c r="A64" s="76" t="str">
        <f>Data_Gantt!A60</f>
        <v>2.29</v>
      </c>
      <c r="B64" s="76" t="str">
        <f>Data_Gantt!B60</f>
        <v>xxx</v>
      </c>
      <c r="C64" s="76" t="str">
        <f>Data_Gantt!C60</f>
        <v>Company xxx</v>
      </c>
      <c r="D64" s="76" t="str">
        <f>IF(OR(Data_Gantt!D60="",Data_Gantt!D60=0,Data_Gantt!D60="-"),"",Data_Gantt!D60)</f>
        <v/>
      </c>
      <c r="E64" s="76" t="str">
        <f>IF(OR(Data_Gantt!E60="&lt; NA &gt;",Data_Gantt!E60=""),"",Data_Gantt!E60)</f>
        <v/>
      </c>
      <c r="F64" s="77">
        <f>Data_Gantt!F60</f>
        <v>0</v>
      </c>
      <c r="G64" s="77">
        <f>Data_Gantt!G60</f>
        <v>0</v>
      </c>
      <c r="H64" t="str">
        <f>IF(D64="","",Data_Gantt!H60)</f>
        <v/>
      </c>
      <c r="I64" t="b">
        <f t="shared" si="0"/>
        <v>0</v>
      </c>
    </row>
    <row r="65" spans="1:9" x14ac:dyDescent="0.25">
      <c r="A65" s="76" t="str">
        <f>Data_Gantt!A61</f>
        <v>2.30</v>
      </c>
      <c r="B65" s="76" t="str">
        <f>Data_Gantt!B61</f>
        <v>xxx</v>
      </c>
      <c r="C65" s="76" t="str">
        <f>Data_Gantt!C61</f>
        <v>Company xxx</v>
      </c>
      <c r="D65" s="76" t="str">
        <f>IF(OR(Data_Gantt!D61="",Data_Gantt!D61=0,Data_Gantt!D61="-"),"",Data_Gantt!D61)</f>
        <v/>
      </c>
      <c r="E65" s="76" t="str">
        <f>IF(OR(Data_Gantt!E61="&lt; NA &gt;",Data_Gantt!E61=""),"",Data_Gantt!E61)</f>
        <v/>
      </c>
      <c r="F65" s="77">
        <f>Data_Gantt!F61</f>
        <v>0</v>
      </c>
      <c r="G65" s="77">
        <f>Data_Gantt!G61</f>
        <v>0</v>
      </c>
      <c r="H65" t="str">
        <f>IF(D65="","",Data_Gantt!H61)</f>
        <v/>
      </c>
      <c r="I65" t="b">
        <f t="shared" si="0"/>
        <v>0</v>
      </c>
    </row>
    <row r="66" spans="1:9" x14ac:dyDescent="0.25">
      <c r="A66" s="78" t="str">
        <f>Data_Gantt!A62</f>
        <v>3.01</v>
      </c>
      <c r="B66" s="78" t="str">
        <f>Data_Gantt!B62</f>
        <v>xxx</v>
      </c>
      <c r="C66" s="78" t="str">
        <f>Data_Gantt!C62</f>
        <v>Company xxx</v>
      </c>
      <c r="D66" s="78" t="str">
        <f>IF(OR(Data_Gantt!D62="",Data_Gantt!D62=0,Data_Gantt!D62="-"),"",Data_Gantt!D62)</f>
        <v/>
      </c>
      <c r="E66" s="78" t="str">
        <f>IF(OR(Data_Gantt!E62="&lt; NA &gt;",Data_Gantt!E62=""),"",Data_Gantt!E62)</f>
        <v/>
      </c>
      <c r="F66" s="79">
        <f>Data_Gantt!F62</f>
        <v>0</v>
      </c>
      <c r="G66" s="79">
        <f>Data_Gantt!G62</f>
        <v>0</v>
      </c>
      <c r="H66" t="str">
        <f>IF(D66="","",Data_Gantt!H62)</f>
        <v/>
      </c>
      <c r="I66" t="b">
        <f t="shared" si="0"/>
        <v>0</v>
      </c>
    </row>
    <row r="67" spans="1:9" x14ac:dyDescent="0.25">
      <c r="A67" s="78" t="str">
        <f>Data_Gantt!A63</f>
        <v>3.02</v>
      </c>
      <c r="B67" s="78" t="str">
        <f>Data_Gantt!B63</f>
        <v>xxx</v>
      </c>
      <c r="C67" s="78" t="str">
        <f>Data_Gantt!C63</f>
        <v>Company xxx</v>
      </c>
      <c r="D67" s="78" t="str">
        <f>IF(OR(Data_Gantt!D63="",Data_Gantt!D63=0,Data_Gantt!D63="-"),"",Data_Gantt!D63)</f>
        <v/>
      </c>
      <c r="E67" s="78" t="str">
        <f>IF(OR(Data_Gantt!E63="&lt; NA &gt;",Data_Gantt!E63=""),"",Data_Gantt!E63)</f>
        <v/>
      </c>
      <c r="F67" s="79">
        <f>Data_Gantt!F63</f>
        <v>0</v>
      </c>
      <c r="G67" s="79">
        <f>Data_Gantt!G63</f>
        <v>0</v>
      </c>
      <c r="H67" t="str">
        <f>IF(D67="","",Data_Gantt!H63)</f>
        <v/>
      </c>
      <c r="I67" t="b">
        <f t="shared" si="0"/>
        <v>0</v>
      </c>
    </row>
    <row r="68" spans="1:9" x14ac:dyDescent="0.25">
      <c r="A68" s="78" t="str">
        <f>Data_Gantt!A64</f>
        <v>3.03</v>
      </c>
      <c r="B68" s="78" t="str">
        <f>Data_Gantt!B64</f>
        <v>xxx</v>
      </c>
      <c r="C68" s="78" t="str">
        <f>Data_Gantt!C64</f>
        <v>Company xxx</v>
      </c>
      <c r="D68" s="78" t="str">
        <f>IF(OR(Data_Gantt!D64="",Data_Gantt!D64=0,Data_Gantt!D64="-"),"",Data_Gantt!D64)</f>
        <v/>
      </c>
      <c r="E68" s="78" t="str">
        <f>IF(OR(Data_Gantt!E64="&lt; NA &gt;",Data_Gantt!E64=""),"",Data_Gantt!E64)</f>
        <v/>
      </c>
      <c r="F68" s="79">
        <f>Data_Gantt!F64</f>
        <v>0</v>
      </c>
      <c r="G68" s="79">
        <f>Data_Gantt!G64</f>
        <v>0</v>
      </c>
      <c r="H68" t="str">
        <f>IF(D68="","",Data_Gantt!H64)</f>
        <v/>
      </c>
      <c r="I68" t="b">
        <f t="shared" si="0"/>
        <v>0</v>
      </c>
    </row>
    <row r="69" spans="1:9" x14ac:dyDescent="0.25">
      <c r="A69" s="78" t="str">
        <f>Data_Gantt!A65</f>
        <v>3.04</v>
      </c>
      <c r="B69" s="78" t="str">
        <f>Data_Gantt!B65</f>
        <v>xxx</v>
      </c>
      <c r="C69" s="78" t="str">
        <f>Data_Gantt!C65</f>
        <v>Company xxx</v>
      </c>
      <c r="D69" s="78" t="str">
        <f>IF(OR(Data_Gantt!D65="",Data_Gantt!D65=0,Data_Gantt!D65="-"),"",Data_Gantt!D65)</f>
        <v/>
      </c>
      <c r="E69" s="78" t="str">
        <f>IF(OR(Data_Gantt!E65="&lt; NA &gt;",Data_Gantt!E65=""),"",Data_Gantt!E65)</f>
        <v/>
      </c>
      <c r="F69" s="79">
        <f>Data_Gantt!F65</f>
        <v>0</v>
      </c>
      <c r="G69" s="79">
        <f>Data_Gantt!G65</f>
        <v>0</v>
      </c>
      <c r="H69" t="str">
        <f>IF(D69="","",Data_Gantt!H65)</f>
        <v/>
      </c>
      <c r="I69" t="b">
        <f t="shared" si="0"/>
        <v>0</v>
      </c>
    </row>
    <row r="70" spans="1:9" x14ac:dyDescent="0.25">
      <c r="A70" s="78" t="str">
        <f>Data_Gantt!A66</f>
        <v>3.05</v>
      </c>
      <c r="B70" s="78" t="str">
        <f>Data_Gantt!B66</f>
        <v>xxx</v>
      </c>
      <c r="C70" s="78" t="str">
        <f>Data_Gantt!C66</f>
        <v>Company xxx</v>
      </c>
      <c r="D70" s="78" t="str">
        <f>IF(OR(Data_Gantt!D66="",Data_Gantt!D66=0,Data_Gantt!D66="-"),"",Data_Gantt!D66)</f>
        <v/>
      </c>
      <c r="E70" s="78" t="str">
        <f>IF(OR(Data_Gantt!E66="&lt; NA &gt;",Data_Gantt!E66=""),"",Data_Gantt!E66)</f>
        <v/>
      </c>
      <c r="F70" s="79">
        <f>Data_Gantt!F66</f>
        <v>0</v>
      </c>
      <c r="G70" s="79">
        <f>Data_Gantt!G66</f>
        <v>0</v>
      </c>
      <c r="H70" t="str">
        <f>IF(D70="","",Data_Gantt!H66)</f>
        <v/>
      </c>
      <c r="I70" t="b">
        <f t="shared" si="0"/>
        <v>0</v>
      </c>
    </row>
    <row r="71" spans="1:9" x14ac:dyDescent="0.25">
      <c r="A71" s="78" t="str">
        <f>Data_Gantt!A67</f>
        <v>3.06</v>
      </c>
      <c r="B71" s="78" t="str">
        <f>Data_Gantt!B67</f>
        <v>xxx</v>
      </c>
      <c r="C71" s="78" t="str">
        <f>Data_Gantt!C67</f>
        <v>Company xxx</v>
      </c>
      <c r="D71" s="78" t="str">
        <f>IF(OR(Data_Gantt!D67="",Data_Gantt!D67=0,Data_Gantt!D67="-"),"",Data_Gantt!D67)</f>
        <v/>
      </c>
      <c r="E71" s="78" t="str">
        <f>IF(OR(Data_Gantt!E67="&lt; NA &gt;",Data_Gantt!E67=""),"",Data_Gantt!E67)</f>
        <v/>
      </c>
      <c r="F71" s="79">
        <f>Data_Gantt!F67</f>
        <v>0</v>
      </c>
      <c r="G71" s="79">
        <f>Data_Gantt!G67</f>
        <v>0</v>
      </c>
      <c r="H71" t="str">
        <f>IF(D71="","",Data_Gantt!H67)</f>
        <v/>
      </c>
      <c r="I71" t="b">
        <f t="shared" si="0"/>
        <v>0</v>
      </c>
    </row>
    <row r="72" spans="1:9" x14ac:dyDescent="0.25">
      <c r="A72" s="78" t="str">
        <f>Data_Gantt!A68</f>
        <v>3.07</v>
      </c>
      <c r="B72" s="78" t="str">
        <f>Data_Gantt!B68</f>
        <v>xxx</v>
      </c>
      <c r="C72" s="78" t="str">
        <f>Data_Gantt!C68</f>
        <v>Company xxx</v>
      </c>
      <c r="D72" s="78" t="str">
        <f>IF(OR(Data_Gantt!D68="",Data_Gantt!D68=0,Data_Gantt!D68="-"),"",Data_Gantt!D68)</f>
        <v/>
      </c>
      <c r="E72" s="78" t="str">
        <f>IF(OR(Data_Gantt!E68="&lt; NA &gt;",Data_Gantt!E68=""),"",Data_Gantt!E68)</f>
        <v/>
      </c>
      <c r="F72" s="79">
        <f>Data_Gantt!F68</f>
        <v>0</v>
      </c>
      <c r="G72" s="79">
        <f>Data_Gantt!G68</f>
        <v>0</v>
      </c>
      <c r="H72" t="str">
        <f>IF(D72="","",Data_Gantt!H68)</f>
        <v/>
      </c>
      <c r="I72" t="b">
        <f t="shared" ref="I72:I135" si="1">IF(AND($D72&lt;&gt;"",$E72&lt;&gt;""),TRUE,FALSE)</f>
        <v>0</v>
      </c>
    </row>
    <row r="73" spans="1:9" x14ac:dyDescent="0.25">
      <c r="A73" s="78" t="str">
        <f>Data_Gantt!A69</f>
        <v>3.08</v>
      </c>
      <c r="B73" s="78" t="str">
        <f>Data_Gantt!B69</f>
        <v>xxx</v>
      </c>
      <c r="C73" s="78" t="str">
        <f>Data_Gantt!C69</f>
        <v>Company xxx</v>
      </c>
      <c r="D73" s="78" t="str">
        <f>IF(OR(Data_Gantt!D69="",Data_Gantt!D69=0,Data_Gantt!D69="-"),"",Data_Gantt!D69)</f>
        <v/>
      </c>
      <c r="E73" s="78" t="str">
        <f>IF(OR(Data_Gantt!E69="&lt; NA &gt;",Data_Gantt!E69=""),"",Data_Gantt!E69)</f>
        <v/>
      </c>
      <c r="F73" s="79">
        <f>Data_Gantt!F69</f>
        <v>0</v>
      </c>
      <c r="G73" s="79">
        <f>Data_Gantt!G69</f>
        <v>0</v>
      </c>
      <c r="H73" t="str">
        <f>IF(D73="","",Data_Gantt!H69)</f>
        <v/>
      </c>
      <c r="I73" t="b">
        <f t="shared" si="1"/>
        <v>0</v>
      </c>
    </row>
    <row r="74" spans="1:9" x14ac:dyDescent="0.25">
      <c r="A74" s="78" t="str">
        <f>Data_Gantt!A70</f>
        <v>3.09</v>
      </c>
      <c r="B74" s="78" t="str">
        <f>Data_Gantt!B70</f>
        <v>xxx</v>
      </c>
      <c r="C74" s="78" t="str">
        <f>Data_Gantt!C70</f>
        <v>Company xxx</v>
      </c>
      <c r="D74" s="78" t="str">
        <f>IF(OR(Data_Gantt!D70="",Data_Gantt!D70=0,Data_Gantt!D70="-"),"",Data_Gantt!D70)</f>
        <v/>
      </c>
      <c r="E74" s="78" t="str">
        <f>IF(OR(Data_Gantt!E70="&lt; NA &gt;",Data_Gantt!E70=""),"",Data_Gantt!E70)</f>
        <v/>
      </c>
      <c r="F74" s="79">
        <f>Data_Gantt!F70</f>
        <v>0</v>
      </c>
      <c r="G74" s="79">
        <f>Data_Gantt!G70</f>
        <v>0</v>
      </c>
      <c r="H74" t="str">
        <f>IF(D74="","",Data_Gantt!H70)</f>
        <v/>
      </c>
      <c r="I74" t="b">
        <f t="shared" si="1"/>
        <v>0</v>
      </c>
    </row>
    <row r="75" spans="1:9" x14ac:dyDescent="0.25">
      <c r="A75" s="78" t="str">
        <f>Data_Gantt!A71</f>
        <v>3.10</v>
      </c>
      <c r="B75" s="78" t="str">
        <f>Data_Gantt!B71</f>
        <v>xxx</v>
      </c>
      <c r="C75" s="78" t="str">
        <f>Data_Gantt!C71</f>
        <v>Company xxx</v>
      </c>
      <c r="D75" s="78" t="str">
        <f>IF(OR(Data_Gantt!D71="",Data_Gantt!D71=0,Data_Gantt!D71="-"),"",Data_Gantt!D71)</f>
        <v/>
      </c>
      <c r="E75" s="78" t="str">
        <f>IF(OR(Data_Gantt!E71="&lt; NA &gt;",Data_Gantt!E71=""),"",Data_Gantt!E71)</f>
        <v/>
      </c>
      <c r="F75" s="79">
        <f>Data_Gantt!F71</f>
        <v>0</v>
      </c>
      <c r="G75" s="79">
        <f>Data_Gantt!G71</f>
        <v>0</v>
      </c>
      <c r="H75" t="str">
        <f>IF(D75="","",Data_Gantt!H71)</f>
        <v/>
      </c>
      <c r="I75" t="b">
        <f t="shared" si="1"/>
        <v>0</v>
      </c>
    </row>
    <row r="76" spans="1:9" x14ac:dyDescent="0.25">
      <c r="A76" s="78" t="str">
        <f>Data_Gantt!A72</f>
        <v>3.11</v>
      </c>
      <c r="B76" s="78" t="str">
        <f>Data_Gantt!B72</f>
        <v>xxx</v>
      </c>
      <c r="C76" s="78" t="str">
        <f>Data_Gantt!C72</f>
        <v>Company xxx</v>
      </c>
      <c r="D76" s="78" t="str">
        <f>IF(OR(Data_Gantt!D72="",Data_Gantt!D72=0,Data_Gantt!D72="-"),"",Data_Gantt!D72)</f>
        <v/>
      </c>
      <c r="E76" s="78" t="str">
        <f>IF(OR(Data_Gantt!E72="&lt; NA &gt;",Data_Gantt!E72=""),"",Data_Gantt!E72)</f>
        <v/>
      </c>
      <c r="F76" s="79">
        <f>Data_Gantt!F72</f>
        <v>0</v>
      </c>
      <c r="G76" s="79">
        <f>Data_Gantt!G72</f>
        <v>0</v>
      </c>
      <c r="H76" t="str">
        <f>IF(D76="","",Data_Gantt!H72)</f>
        <v/>
      </c>
      <c r="I76" t="b">
        <f t="shared" si="1"/>
        <v>0</v>
      </c>
    </row>
    <row r="77" spans="1:9" x14ac:dyDescent="0.25">
      <c r="A77" s="78" t="str">
        <f>Data_Gantt!A73</f>
        <v>3.12</v>
      </c>
      <c r="B77" s="78" t="str">
        <f>Data_Gantt!B73</f>
        <v>xxx</v>
      </c>
      <c r="C77" s="78" t="str">
        <f>Data_Gantt!C73</f>
        <v>Company xxx</v>
      </c>
      <c r="D77" s="78" t="str">
        <f>IF(OR(Data_Gantt!D73="",Data_Gantt!D73=0,Data_Gantt!D73="-"),"",Data_Gantt!D73)</f>
        <v/>
      </c>
      <c r="E77" s="78" t="str">
        <f>IF(OR(Data_Gantt!E73="&lt; NA &gt;",Data_Gantt!E73=""),"",Data_Gantt!E73)</f>
        <v/>
      </c>
      <c r="F77" s="79">
        <f>Data_Gantt!F73</f>
        <v>0</v>
      </c>
      <c r="G77" s="79">
        <f>Data_Gantt!G73</f>
        <v>0</v>
      </c>
      <c r="H77" t="str">
        <f>IF(D77="","",Data_Gantt!H73)</f>
        <v/>
      </c>
      <c r="I77" t="b">
        <f t="shared" si="1"/>
        <v>0</v>
      </c>
    </row>
    <row r="78" spans="1:9" x14ac:dyDescent="0.25">
      <c r="A78" s="78" t="str">
        <f>Data_Gantt!A74</f>
        <v>3.13</v>
      </c>
      <c r="B78" s="78" t="str">
        <f>Data_Gantt!B74</f>
        <v>xxx</v>
      </c>
      <c r="C78" s="78" t="str">
        <f>Data_Gantt!C74</f>
        <v>Company xxx</v>
      </c>
      <c r="D78" s="78" t="str">
        <f>IF(OR(Data_Gantt!D74="",Data_Gantt!D74=0,Data_Gantt!D74="-"),"",Data_Gantt!D74)</f>
        <v/>
      </c>
      <c r="E78" s="78" t="str">
        <f>IF(OR(Data_Gantt!E74="&lt; NA &gt;",Data_Gantt!E74=""),"",Data_Gantt!E74)</f>
        <v/>
      </c>
      <c r="F78" s="79">
        <f>Data_Gantt!F74</f>
        <v>0</v>
      </c>
      <c r="G78" s="79">
        <f>Data_Gantt!G74</f>
        <v>0</v>
      </c>
      <c r="H78" t="str">
        <f>IF(D78="","",Data_Gantt!H74)</f>
        <v/>
      </c>
      <c r="I78" t="b">
        <f t="shared" si="1"/>
        <v>0</v>
      </c>
    </row>
    <row r="79" spans="1:9" x14ac:dyDescent="0.25">
      <c r="A79" s="78" t="str">
        <f>Data_Gantt!A75</f>
        <v>3.14</v>
      </c>
      <c r="B79" s="78" t="str">
        <f>Data_Gantt!B75</f>
        <v>xxx</v>
      </c>
      <c r="C79" s="78" t="str">
        <f>Data_Gantt!C75</f>
        <v>Company xxx</v>
      </c>
      <c r="D79" s="78" t="str">
        <f>IF(OR(Data_Gantt!D75="",Data_Gantt!D75=0,Data_Gantt!D75="-"),"",Data_Gantt!D75)</f>
        <v/>
      </c>
      <c r="E79" s="78" t="str">
        <f>IF(OR(Data_Gantt!E75="&lt; NA &gt;",Data_Gantt!E75=""),"",Data_Gantt!E75)</f>
        <v/>
      </c>
      <c r="F79" s="79">
        <f>Data_Gantt!F75</f>
        <v>0</v>
      </c>
      <c r="G79" s="79">
        <f>Data_Gantt!G75</f>
        <v>0</v>
      </c>
      <c r="H79" t="str">
        <f>IF(D79="","",Data_Gantt!H75)</f>
        <v/>
      </c>
      <c r="I79" t="b">
        <f t="shared" si="1"/>
        <v>0</v>
      </c>
    </row>
    <row r="80" spans="1:9" x14ac:dyDescent="0.25">
      <c r="A80" s="78" t="str">
        <f>Data_Gantt!A76</f>
        <v>3.15</v>
      </c>
      <c r="B80" s="78" t="str">
        <f>Data_Gantt!B76</f>
        <v>xxx</v>
      </c>
      <c r="C80" s="78" t="str">
        <f>Data_Gantt!C76</f>
        <v>Company xxx</v>
      </c>
      <c r="D80" s="78" t="str">
        <f>IF(OR(Data_Gantt!D76="",Data_Gantt!D76=0,Data_Gantt!D76="-"),"",Data_Gantt!D76)</f>
        <v/>
      </c>
      <c r="E80" s="78" t="str">
        <f>IF(OR(Data_Gantt!E76="&lt; NA &gt;",Data_Gantt!E76=""),"",Data_Gantt!E76)</f>
        <v/>
      </c>
      <c r="F80" s="79">
        <f>Data_Gantt!F76</f>
        <v>0</v>
      </c>
      <c r="G80" s="79">
        <f>Data_Gantt!G76</f>
        <v>0</v>
      </c>
      <c r="H80" t="str">
        <f>IF(D80="","",Data_Gantt!H76)</f>
        <v/>
      </c>
      <c r="I80" t="b">
        <f t="shared" si="1"/>
        <v>0</v>
      </c>
    </row>
    <row r="81" spans="1:9" x14ac:dyDescent="0.25">
      <c r="A81" s="78" t="str">
        <f>Data_Gantt!A77</f>
        <v>3.16</v>
      </c>
      <c r="B81" s="78" t="str">
        <f>Data_Gantt!B77</f>
        <v>xxx</v>
      </c>
      <c r="C81" s="78" t="str">
        <f>Data_Gantt!C77</f>
        <v>Company xxx</v>
      </c>
      <c r="D81" s="78" t="str">
        <f>IF(OR(Data_Gantt!D77="",Data_Gantt!D77=0,Data_Gantt!D77="-"),"",Data_Gantt!D77)</f>
        <v/>
      </c>
      <c r="E81" s="78" t="str">
        <f>IF(OR(Data_Gantt!E77="&lt; NA &gt;",Data_Gantt!E77=""),"",Data_Gantt!E77)</f>
        <v/>
      </c>
      <c r="F81" s="79">
        <f>Data_Gantt!F77</f>
        <v>0</v>
      </c>
      <c r="G81" s="79">
        <f>Data_Gantt!G77</f>
        <v>0</v>
      </c>
      <c r="H81" t="str">
        <f>IF(D81="","",Data_Gantt!H77)</f>
        <v/>
      </c>
      <c r="I81" t="b">
        <f t="shared" si="1"/>
        <v>0</v>
      </c>
    </row>
    <row r="82" spans="1:9" x14ac:dyDescent="0.25">
      <c r="A82" s="78" t="str">
        <f>Data_Gantt!A78</f>
        <v>3.17</v>
      </c>
      <c r="B82" s="78" t="str">
        <f>Data_Gantt!B78</f>
        <v>xxx</v>
      </c>
      <c r="C82" s="78" t="str">
        <f>Data_Gantt!C78</f>
        <v>Company xxx</v>
      </c>
      <c r="D82" s="78" t="str">
        <f>IF(OR(Data_Gantt!D78="",Data_Gantt!D78=0,Data_Gantt!D78="-"),"",Data_Gantt!D78)</f>
        <v/>
      </c>
      <c r="E82" s="78" t="str">
        <f>IF(OR(Data_Gantt!E78="&lt; NA &gt;",Data_Gantt!E78=""),"",Data_Gantt!E78)</f>
        <v/>
      </c>
      <c r="F82" s="79">
        <f>Data_Gantt!F78</f>
        <v>0</v>
      </c>
      <c r="G82" s="79">
        <f>Data_Gantt!G78</f>
        <v>0</v>
      </c>
      <c r="H82" t="str">
        <f>IF(D82="","",Data_Gantt!H78)</f>
        <v/>
      </c>
      <c r="I82" t="b">
        <f t="shared" si="1"/>
        <v>0</v>
      </c>
    </row>
    <row r="83" spans="1:9" x14ac:dyDescent="0.25">
      <c r="A83" s="78" t="str">
        <f>Data_Gantt!A79</f>
        <v>3.18</v>
      </c>
      <c r="B83" s="78" t="str">
        <f>Data_Gantt!B79</f>
        <v>xxx</v>
      </c>
      <c r="C83" s="78" t="str">
        <f>Data_Gantt!C79</f>
        <v>Company xxx</v>
      </c>
      <c r="D83" s="78" t="str">
        <f>IF(OR(Data_Gantt!D79="",Data_Gantt!D79=0,Data_Gantt!D79="-"),"",Data_Gantt!D79)</f>
        <v/>
      </c>
      <c r="E83" s="78" t="str">
        <f>IF(OR(Data_Gantt!E79="&lt; NA &gt;",Data_Gantt!E79=""),"",Data_Gantt!E79)</f>
        <v/>
      </c>
      <c r="F83" s="79">
        <f>Data_Gantt!F79</f>
        <v>0</v>
      </c>
      <c r="G83" s="79">
        <f>Data_Gantt!G79</f>
        <v>0</v>
      </c>
      <c r="H83" t="str">
        <f>IF(D83="","",Data_Gantt!H79)</f>
        <v/>
      </c>
      <c r="I83" t="b">
        <f t="shared" si="1"/>
        <v>0</v>
      </c>
    </row>
    <row r="84" spans="1:9" x14ac:dyDescent="0.25">
      <c r="A84" s="78" t="str">
        <f>Data_Gantt!A80</f>
        <v>3.19</v>
      </c>
      <c r="B84" s="78" t="str">
        <f>Data_Gantt!B80</f>
        <v>xxx</v>
      </c>
      <c r="C84" s="78" t="str">
        <f>Data_Gantt!C80</f>
        <v>Company xxx</v>
      </c>
      <c r="D84" s="78" t="str">
        <f>IF(OR(Data_Gantt!D80="",Data_Gantt!D80=0,Data_Gantt!D80="-"),"",Data_Gantt!D80)</f>
        <v/>
      </c>
      <c r="E84" s="78" t="str">
        <f>IF(OR(Data_Gantt!E80="&lt; NA &gt;",Data_Gantt!E80=""),"",Data_Gantt!E80)</f>
        <v/>
      </c>
      <c r="F84" s="79">
        <f>Data_Gantt!F80</f>
        <v>0</v>
      </c>
      <c r="G84" s="79">
        <f>Data_Gantt!G80</f>
        <v>0</v>
      </c>
      <c r="H84" t="str">
        <f>IF(D84="","",Data_Gantt!H80)</f>
        <v/>
      </c>
      <c r="I84" t="b">
        <f t="shared" si="1"/>
        <v>0</v>
      </c>
    </row>
    <row r="85" spans="1:9" x14ac:dyDescent="0.25">
      <c r="A85" s="78" t="str">
        <f>Data_Gantt!A81</f>
        <v>3.20</v>
      </c>
      <c r="B85" s="78" t="str">
        <f>Data_Gantt!B81</f>
        <v>xxx</v>
      </c>
      <c r="C85" s="78" t="str">
        <f>Data_Gantt!C81</f>
        <v>Company xxx</v>
      </c>
      <c r="D85" s="78" t="str">
        <f>IF(OR(Data_Gantt!D81="",Data_Gantt!D81=0,Data_Gantt!D81="-"),"",Data_Gantt!D81)</f>
        <v/>
      </c>
      <c r="E85" s="78" t="str">
        <f>IF(OR(Data_Gantt!E81="&lt; NA &gt;",Data_Gantt!E81=""),"",Data_Gantt!E81)</f>
        <v/>
      </c>
      <c r="F85" s="79">
        <f>Data_Gantt!F81</f>
        <v>0</v>
      </c>
      <c r="G85" s="79">
        <f>Data_Gantt!G81</f>
        <v>0</v>
      </c>
      <c r="H85" t="str">
        <f>IF(D85="","",Data_Gantt!H81)</f>
        <v/>
      </c>
      <c r="I85" t="b">
        <f t="shared" si="1"/>
        <v>0</v>
      </c>
    </row>
    <row r="86" spans="1:9" x14ac:dyDescent="0.25">
      <c r="A86" s="78" t="str">
        <f>Data_Gantt!A82</f>
        <v>3.21</v>
      </c>
      <c r="B86" s="78" t="str">
        <f>Data_Gantt!B82</f>
        <v>xxx</v>
      </c>
      <c r="C86" s="78" t="str">
        <f>Data_Gantt!C82</f>
        <v>Company xxx</v>
      </c>
      <c r="D86" s="78" t="str">
        <f>IF(OR(Data_Gantt!D82="",Data_Gantt!D82=0,Data_Gantt!D82="-"),"",Data_Gantt!D82)</f>
        <v/>
      </c>
      <c r="E86" s="78" t="str">
        <f>IF(OR(Data_Gantt!E82="&lt; NA &gt;",Data_Gantt!E82=""),"",Data_Gantt!E82)</f>
        <v/>
      </c>
      <c r="F86" s="79">
        <f>Data_Gantt!F82</f>
        <v>0</v>
      </c>
      <c r="G86" s="79">
        <f>Data_Gantt!G82</f>
        <v>0</v>
      </c>
      <c r="H86" t="str">
        <f>IF(D86="","",Data_Gantt!H82)</f>
        <v/>
      </c>
      <c r="I86" t="b">
        <f t="shared" si="1"/>
        <v>0</v>
      </c>
    </row>
    <row r="87" spans="1:9" x14ac:dyDescent="0.25">
      <c r="A87" s="78" t="str">
        <f>Data_Gantt!A83</f>
        <v>3.22</v>
      </c>
      <c r="B87" s="78" t="str">
        <f>Data_Gantt!B83</f>
        <v>xxx</v>
      </c>
      <c r="C87" s="78" t="str">
        <f>Data_Gantt!C83</f>
        <v>Company xxx</v>
      </c>
      <c r="D87" s="78" t="str">
        <f>IF(OR(Data_Gantt!D83="",Data_Gantt!D83=0,Data_Gantt!D83="-"),"",Data_Gantt!D83)</f>
        <v/>
      </c>
      <c r="E87" s="78" t="str">
        <f>IF(OR(Data_Gantt!E83="&lt; NA &gt;",Data_Gantt!E83=""),"",Data_Gantt!E83)</f>
        <v/>
      </c>
      <c r="F87" s="79">
        <f>Data_Gantt!F83</f>
        <v>0</v>
      </c>
      <c r="G87" s="79">
        <f>Data_Gantt!G83</f>
        <v>0</v>
      </c>
      <c r="H87" t="str">
        <f>IF(D87="","",Data_Gantt!H83)</f>
        <v/>
      </c>
      <c r="I87" t="b">
        <f t="shared" si="1"/>
        <v>0</v>
      </c>
    </row>
    <row r="88" spans="1:9" x14ac:dyDescent="0.25">
      <c r="A88" s="78" t="str">
        <f>Data_Gantt!A84</f>
        <v>3.23</v>
      </c>
      <c r="B88" s="78" t="str">
        <f>Data_Gantt!B84</f>
        <v>xxx</v>
      </c>
      <c r="C88" s="78" t="str">
        <f>Data_Gantt!C84</f>
        <v>Company xxx</v>
      </c>
      <c r="D88" s="78" t="str">
        <f>IF(OR(Data_Gantt!D84="",Data_Gantt!D84=0,Data_Gantt!D84="-"),"",Data_Gantt!D84)</f>
        <v/>
      </c>
      <c r="E88" s="78" t="str">
        <f>IF(OR(Data_Gantt!E84="&lt; NA &gt;",Data_Gantt!E84=""),"",Data_Gantt!E84)</f>
        <v/>
      </c>
      <c r="F88" s="79">
        <f>Data_Gantt!F84</f>
        <v>0</v>
      </c>
      <c r="G88" s="79">
        <f>Data_Gantt!G84</f>
        <v>0</v>
      </c>
      <c r="H88" t="str">
        <f>IF(D88="","",Data_Gantt!H84)</f>
        <v/>
      </c>
      <c r="I88" t="b">
        <f t="shared" si="1"/>
        <v>0</v>
      </c>
    </row>
    <row r="89" spans="1:9" x14ac:dyDescent="0.25">
      <c r="A89" s="78" t="str">
        <f>Data_Gantt!A85</f>
        <v>3.24</v>
      </c>
      <c r="B89" s="78" t="str">
        <f>Data_Gantt!B85</f>
        <v>xxx</v>
      </c>
      <c r="C89" s="78" t="str">
        <f>Data_Gantt!C85</f>
        <v>Company xxx</v>
      </c>
      <c r="D89" s="78" t="str">
        <f>IF(OR(Data_Gantt!D85="",Data_Gantt!D85=0,Data_Gantt!D85="-"),"",Data_Gantt!D85)</f>
        <v/>
      </c>
      <c r="E89" s="78" t="str">
        <f>IF(OR(Data_Gantt!E85="&lt; NA &gt;",Data_Gantt!E85=""),"",Data_Gantt!E85)</f>
        <v/>
      </c>
      <c r="F89" s="79">
        <f>Data_Gantt!F85</f>
        <v>0</v>
      </c>
      <c r="G89" s="79">
        <f>Data_Gantt!G85</f>
        <v>0</v>
      </c>
      <c r="H89" t="str">
        <f>IF(D89="","",Data_Gantt!H85)</f>
        <v/>
      </c>
      <c r="I89" t="b">
        <f t="shared" si="1"/>
        <v>0</v>
      </c>
    </row>
    <row r="90" spans="1:9" x14ac:dyDescent="0.25">
      <c r="A90" s="78" t="str">
        <f>Data_Gantt!A86</f>
        <v>3.25</v>
      </c>
      <c r="B90" s="78" t="str">
        <f>Data_Gantt!B86</f>
        <v>xxx</v>
      </c>
      <c r="C90" s="78" t="str">
        <f>Data_Gantt!C86</f>
        <v>Company xxx</v>
      </c>
      <c r="D90" s="78" t="str">
        <f>IF(OR(Data_Gantt!D86="",Data_Gantt!D86=0,Data_Gantt!D86="-"),"",Data_Gantt!D86)</f>
        <v/>
      </c>
      <c r="E90" s="78" t="str">
        <f>IF(OR(Data_Gantt!E86="&lt; NA &gt;",Data_Gantt!E86=""),"",Data_Gantt!E86)</f>
        <v/>
      </c>
      <c r="F90" s="79">
        <f>Data_Gantt!F86</f>
        <v>0</v>
      </c>
      <c r="G90" s="79">
        <f>Data_Gantt!G86</f>
        <v>0</v>
      </c>
      <c r="H90" t="str">
        <f>IF(D90="","",Data_Gantt!H86)</f>
        <v/>
      </c>
      <c r="I90" t="b">
        <f t="shared" si="1"/>
        <v>0</v>
      </c>
    </row>
    <row r="91" spans="1:9" x14ac:dyDescent="0.25">
      <c r="A91" s="78" t="str">
        <f>Data_Gantt!A87</f>
        <v>3.26</v>
      </c>
      <c r="B91" s="78" t="str">
        <f>Data_Gantt!B87</f>
        <v>xxx</v>
      </c>
      <c r="C91" s="78" t="str">
        <f>Data_Gantt!C87</f>
        <v>Company xxx</v>
      </c>
      <c r="D91" s="78" t="str">
        <f>IF(OR(Data_Gantt!D87="",Data_Gantt!D87=0,Data_Gantt!D87="-"),"",Data_Gantt!D87)</f>
        <v/>
      </c>
      <c r="E91" s="78" t="str">
        <f>IF(OR(Data_Gantt!E87="&lt; NA &gt;",Data_Gantt!E87=""),"",Data_Gantt!E87)</f>
        <v/>
      </c>
      <c r="F91" s="79">
        <f>Data_Gantt!F87</f>
        <v>0</v>
      </c>
      <c r="G91" s="79">
        <f>Data_Gantt!G87</f>
        <v>0</v>
      </c>
      <c r="H91" t="str">
        <f>IF(D91="","",Data_Gantt!H87)</f>
        <v/>
      </c>
      <c r="I91" t="b">
        <f t="shared" si="1"/>
        <v>0</v>
      </c>
    </row>
    <row r="92" spans="1:9" x14ac:dyDescent="0.25">
      <c r="A92" s="78" t="str">
        <f>Data_Gantt!A88</f>
        <v>3.27</v>
      </c>
      <c r="B92" s="78" t="str">
        <f>Data_Gantt!B88</f>
        <v>xxx</v>
      </c>
      <c r="C92" s="78" t="str">
        <f>Data_Gantt!C88</f>
        <v>Company xxx</v>
      </c>
      <c r="D92" s="78" t="str">
        <f>IF(OR(Data_Gantt!D88="",Data_Gantt!D88=0,Data_Gantt!D88="-"),"",Data_Gantt!D88)</f>
        <v/>
      </c>
      <c r="E92" s="78" t="str">
        <f>IF(OR(Data_Gantt!E88="&lt; NA &gt;",Data_Gantt!E88=""),"",Data_Gantt!E88)</f>
        <v/>
      </c>
      <c r="F92" s="79">
        <f>Data_Gantt!F88</f>
        <v>0</v>
      </c>
      <c r="G92" s="79">
        <f>Data_Gantt!G88</f>
        <v>0</v>
      </c>
      <c r="H92" t="str">
        <f>IF(D92="","",Data_Gantt!H88)</f>
        <v/>
      </c>
      <c r="I92" t="b">
        <f t="shared" si="1"/>
        <v>0</v>
      </c>
    </row>
    <row r="93" spans="1:9" x14ac:dyDescent="0.25">
      <c r="A93" s="78" t="str">
        <f>Data_Gantt!A89</f>
        <v>3.28</v>
      </c>
      <c r="B93" s="78" t="str">
        <f>Data_Gantt!B89</f>
        <v>xxx</v>
      </c>
      <c r="C93" s="78" t="str">
        <f>Data_Gantt!C89</f>
        <v>Company xxx</v>
      </c>
      <c r="D93" s="78" t="str">
        <f>IF(OR(Data_Gantt!D89="",Data_Gantt!D89=0,Data_Gantt!D89="-"),"",Data_Gantt!D89)</f>
        <v/>
      </c>
      <c r="E93" s="78" t="str">
        <f>IF(OR(Data_Gantt!E89="&lt; NA &gt;",Data_Gantt!E89=""),"",Data_Gantt!E89)</f>
        <v/>
      </c>
      <c r="F93" s="79">
        <f>Data_Gantt!F89</f>
        <v>0</v>
      </c>
      <c r="G93" s="79">
        <f>Data_Gantt!G89</f>
        <v>0</v>
      </c>
      <c r="H93" t="str">
        <f>IF(D93="","",Data_Gantt!H89)</f>
        <v/>
      </c>
      <c r="I93" t="b">
        <f t="shared" si="1"/>
        <v>0</v>
      </c>
    </row>
    <row r="94" spans="1:9" x14ac:dyDescent="0.25">
      <c r="A94" s="78" t="str">
        <f>Data_Gantt!A90</f>
        <v>3.29</v>
      </c>
      <c r="B94" s="78" t="str">
        <f>Data_Gantt!B90</f>
        <v>xxx</v>
      </c>
      <c r="C94" s="78" t="str">
        <f>Data_Gantt!C90</f>
        <v>Company xxx</v>
      </c>
      <c r="D94" s="78" t="str">
        <f>IF(OR(Data_Gantt!D90="",Data_Gantt!D90=0,Data_Gantt!D90="-"),"",Data_Gantt!D90)</f>
        <v/>
      </c>
      <c r="E94" s="78" t="str">
        <f>IF(OR(Data_Gantt!E90="&lt; NA &gt;",Data_Gantt!E90=""),"",Data_Gantt!E90)</f>
        <v/>
      </c>
      <c r="F94" s="79">
        <f>Data_Gantt!F90</f>
        <v>0</v>
      </c>
      <c r="G94" s="79">
        <f>Data_Gantt!G90</f>
        <v>0</v>
      </c>
      <c r="H94" t="str">
        <f>IF(D94="","",Data_Gantt!H90)</f>
        <v/>
      </c>
      <c r="I94" t="b">
        <f t="shared" si="1"/>
        <v>0</v>
      </c>
    </row>
    <row r="95" spans="1:9" x14ac:dyDescent="0.25">
      <c r="A95" s="78" t="str">
        <f>Data_Gantt!A91</f>
        <v>3.30</v>
      </c>
      <c r="B95" s="78" t="str">
        <f>Data_Gantt!B91</f>
        <v>xxx</v>
      </c>
      <c r="C95" s="78" t="str">
        <f>Data_Gantt!C91</f>
        <v>Company xxx</v>
      </c>
      <c r="D95" s="78" t="str">
        <f>IF(OR(Data_Gantt!D91="",Data_Gantt!D91=0,Data_Gantt!D91="-"),"",Data_Gantt!D91)</f>
        <v/>
      </c>
      <c r="E95" s="78" t="str">
        <f>IF(OR(Data_Gantt!E91="&lt; NA &gt;",Data_Gantt!E91=""),"",Data_Gantt!E91)</f>
        <v/>
      </c>
      <c r="F95" s="79">
        <f>Data_Gantt!F91</f>
        <v>0</v>
      </c>
      <c r="G95" s="79">
        <f>Data_Gantt!G91</f>
        <v>0</v>
      </c>
      <c r="H95" t="str">
        <f>IF(D95="","",Data_Gantt!H91)</f>
        <v/>
      </c>
      <c r="I95" t="b">
        <f t="shared" si="1"/>
        <v>0</v>
      </c>
    </row>
    <row r="96" spans="1:9" x14ac:dyDescent="0.25">
      <c r="A96" s="82" t="str">
        <f>Data_Gantt!A92</f>
        <v>4.01</v>
      </c>
      <c r="B96" s="82" t="str">
        <f>Data_Gantt!B92</f>
        <v>xxx</v>
      </c>
      <c r="C96" s="82" t="str">
        <f>Data_Gantt!C92</f>
        <v>Company xxx</v>
      </c>
      <c r="D96" s="82" t="str">
        <f>IF(OR(Data_Gantt!D92="",Data_Gantt!D92=0,Data_Gantt!D92="-"),"",Data_Gantt!D92)</f>
        <v/>
      </c>
      <c r="E96" s="82" t="str">
        <f>IF(OR(Data_Gantt!E92="&lt; NA &gt;",Data_Gantt!E92=""),"",Data_Gantt!E92)</f>
        <v/>
      </c>
      <c r="F96" s="83">
        <f>Data_Gantt!F92</f>
        <v>0</v>
      </c>
      <c r="G96" s="83">
        <f>Data_Gantt!G92</f>
        <v>0</v>
      </c>
      <c r="H96" t="str">
        <f>IF(D96="","",Data_Gantt!H92)</f>
        <v/>
      </c>
      <c r="I96" t="b">
        <f t="shared" si="1"/>
        <v>0</v>
      </c>
    </row>
    <row r="97" spans="1:9" x14ac:dyDescent="0.25">
      <c r="A97" s="82" t="str">
        <f>Data_Gantt!A93</f>
        <v>4.02</v>
      </c>
      <c r="B97" s="82" t="str">
        <f>Data_Gantt!B93</f>
        <v>xxx</v>
      </c>
      <c r="C97" s="82" t="str">
        <f>Data_Gantt!C93</f>
        <v>Company xxx</v>
      </c>
      <c r="D97" s="82" t="str">
        <f>IF(OR(Data_Gantt!D93="",Data_Gantt!D93=0,Data_Gantt!D93="-"),"",Data_Gantt!D93)</f>
        <v/>
      </c>
      <c r="E97" s="82" t="str">
        <f>IF(OR(Data_Gantt!E93="&lt; NA &gt;",Data_Gantt!E93=""),"",Data_Gantt!E93)</f>
        <v/>
      </c>
      <c r="F97" s="83">
        <f>Data_Gantt!F93</f>
        <v>0</v>
      </c>
      <c r="G97" s="83">
        <f>Data_Gantt!G93</f>
        <v>0</v>
      </c>
      <c r="H97" t="str">
        <f>IF(D97="","",Data_Gantt!H93)</f>
        <v/>
      </c>
      <c r="I97" t="b">
        <f t="shared" si="1"/>
        <v>0</v>
      </c>
    </row>
    <row r="98" spans="1:9" x14ac:dyDescent="0.25">
      <c r="A98" s="82" t="str">
        <f>Data_Gantt!A94</f>
        <v>4.03</v>
      </c>
      <c r="B98" s="82" t="str">
        <f>Data_Gantt!B94</f>
        <v>xxx</v>
      </c>
      <c r="C98" s="82" t="str">
        <f>Data_Gantt!C94</f>
        <v>Company xxx</v>
      </c>
      <c r="D98" s="82" t="str">
        <f>IF(OR(Data_Gantt!D94="",Data_Gantt!D94=0,Data_Gantt!D94="-"),"",Data_Gantt!D94)</f>
        <v/>
      </c>
      <c r="E98" s="82" t="str">
        <f>IF(OR(Data_Gantt!E94="&lt; NA &gt;",Data_Gantt!E94=""),"",Data_Gantt!E94)</f>
        <v/>
      </c>
      <c r="F98" s="83">
        <f>Data_Gantt!F94</f>
        <v>0</v>
      </c>
      <c r="G98" s="83">
        <f>Data_Gantt!G94</f>
        <v>0</v>
      </c>
      <c r="H98" t="str">
        <f>IF(D98="","",Data_Gantt!H94)</f>
        <v/>
      </c>
      <c r="I98" t="b">
        <f t="shared" si="1"/>
        <v>0</v>
      </c>
    </row>
    <row r="99" spans="1:9" x14ac:dyDescent="0.25">
      <c r="A99" s="82" t="str">
        <f>Data_Gantt!A95</f>
        <v>4.04</v>
      </c>
      <c r="B99" s="82" t="str">
        <f>Data_Gantt!B95</f>
        <v>xxx</v>
      </c>
      <c r="C99" s="82" t="str">
        <f>Data_Gantt!C95</f>
        <v>Company xxx</v>
      </c>
      <c r="D99" s="82" t="str">
        <f>IF(OR(Data_Gantt!D95="",Data_Gantt!D95=0,Data_Gantt!D95="-"),"",Data_Gantt!D95)</f>
        <v/>
      </c>
      <c r="E99" s="82" t="str">
        <f>IF(OR(Data_Gantt!E95="&lt; NA &gt;",Data_Gantt!E95=""),"",Data_Gantt!E95)</f>
        <v/>
      </c>
      <c r="F99" s="83">
        <f>Data_Gantt!F95</f>
        <v>0</v>
      </c>
      <c r="G99" s="83">
        <f>Data_Gantt!G95</f>
        <v>0</v>
      </c>
      <c r="H99" t="str">
        <f>IF(D99="","",Data_Gantt!H95)</f>
        <v/>
      </c>
      <c r="I99" t="b">
        <f t="shared" si="1"/>
        <v>0</v>
      </c>
    </row>
    <row r="100" spans="1:9" x14ac:dyDescent="0.25">
      <c r="A100" s="82" t="str">
        <f>Data_Gantt!A96</f>
        <v>4.05</v>
      </c>
      <c r="B100" s="82" t="str">
        <f>Data_Gantt!B96</f>
        <v>xxx</v>
      </c>
      <c r="C100" s="82" t="str">
        <f>Data_Gantt!C96</f>
        <v>Company xxx</v>
      </c>
      <c r="D100" s="82" t="str">
        <f>IF(OR(Data_Gantt!D96="",Data_Gantt!D96=0,Data_Gantt!D96="-"),"",Data_Gantt!D96)</f>
        <v/>
      </c>
      <c r="E100" s="82" t="str">
        <f>IF(OR(Data_Gantt!E96="&lt; NA &gt;",Data_Gantt!E96=""),"",Data_Gantt!E96)</f>
        <v/>
      </c>
      <c r="F100" s="83">
        <f>Data_Gantt!F96</f>
        <v>0</v>
      </c>
      <c r="G100" s="83">
        <f>Data_Gantt!G96</f>
        <v>0</v>
      </c>
      <c r="H100" t="str">
        <f>IF(D100="","",Data_Gantt!H96)</f>
        <v/>
      </c>
      <c r="I100" t="b">
        <f t="shared" si="1"/>
        <v>0</v>
      </c>
    </row>
    <row r="101" spans="1:9" x14ac:dyDescent="0.25">
      <c r="A101" s="82" t="str">
        <f>Data_Gantt!A97</f>
        <v>4.06</v>
      </c>
      <c r="B101" s="82" t="str">
        <f>Data_Gantt!B97</f>
        <v>xxx</v>
      </c>
      <c r="C101" s="82" t="str">
        <f>Data_Gantt!C97</f>
        <v>Company xxx</v>
      </c>
      <c r="D101" s="82" t="str">
        <f>IF(OR(Data_Gantt!D97="",Data_Gantt!D97=0,Data_Gantt!D97="-"),"",Data_Gantt!D97)</f>
        <v/>
      </c>
      <c r="E101" s="82" t="str">
        <f>IF(OR(Data_Gantt!E97="&lt; NA &gt;",Data_Gantt!E97=""),"",Data_Gantt!E97)</f>
        <v/>
      </c>
      <c r="F101" s="83">
        <f>Data_Gantt!F97</f>
        <v>0</v>
      </c>
      <c r="G101" s="83">
        <f>Data_Gantt!G97</f>
        <v>0</v>
      </c>
      <c r="H101" t="str">
        <f>IF(D101="","",Data_Gantt!H97)</f>
        <v/>
      </c>
      <c r="I101" t="b">
        <f t="shared" si="1"/>
        <v>0</v>
      </c>
    </row>
    <row r="102" spans="1:9" x14ac:dyDescent="0.25">
      <c r="A102" s="82" t="str">
        <f>Data_Gantt!A98</f>
        <v>4.07</v>
      </c>
      <c r="B102" s="82" t="str">
        <f>Data_Gantt!B98</f>
        <v>xxx</v>
      </c>
      <c r="C102" s="82" t="str">
        <f>Data_Gantt!C98</f>
        <v>Company xxx</v>
      </c>
      <c r="D102" s="82" t="str">
        <f>IF(OR(Data_Gantt!D98="",Data_Gantt!D98=0,Data_Gantt!D98="-"),"",Data_Gantt!D98)</f>
        <v/>
      </c>
      <c r="E102" s="82" t="str">
        <f>IF(OR(Data_Gantt!E98="&lt; NA &gt;",Data_Gantt!E98=""),"",Data_Gantt!E98)</f>
        <v/>
      </c>
      <c r="F102" s="83">
        <f>Data_Gantt!F98</f>
        <v>0</v>
      </c>
      <c r="G102" s="83">
        <f>Data_Gantt!G98</f>
        <v>0</v>
      </c>
      <c r="H102" t="str">
        <f>IF(D102="","",Data_Gantt!H98)</f>
        <v/>
      </c>
      <c r="I102" t="b">
        <f t="shared" si="1"/>
        <v>0</v>
      </c>
    </row>
    <row r="103" spans="1:9" x14ac:dyDescent="0.25">
      <c r="A103" s="82" t="str">
        <f>Data_Gantt!A99</f>
        <v>4.08</v>
      </c>
      <c r="B103" s="82" t="str">
        <f>Data_Gantt!B99</f>
        <v>xxx</v>
      </c>
      <c r="C103" s="82" t="str">
        <f>Data_Gantt!C99</f>
        <v>Company xxx</v>
      </c>
      <c r="D103" s="82" t="str">
        <f>IF(OR(Data_Gantt!D99="",Data_Gantt!D99=0,Data_Gantt!D99="-"),"",Data_Gantt!D99)</f>
        <v/>
      </c>
      <c r="E103" s="82" t="str">
        <f>IF(OR(Data_Gantt!E99="&lt; NA &gt;",Data_Gantt!E99=""),"",Data_Gantt!E99)</f>
        <v/>
      </c>
      <c r="F103" s="83">
        <f>Data_Gantt!F99</f>
        <v>0</v>
      </c>
      <c r="G103" s="83">
        <f>Data_Gantt!G99</f>
        <v>0</v>
      </c>
      <c r="H103" t="str">
        <f>IF(D103="","",Data_Gantt!H99)</f>
        <v/>
      </c>
      <c r="I103" t="b">
        <f t="shared" si="1"/>
        <v>0</v>
      </c>
    </row>
    <row r="104" spans="1:9" x14ac:dyDescent="0.25">
      <c r="A104" s="82" t="str">
        <f>Data_Gantt!A100</f>
        <v>4.09</v>
      </c>
      <c r="B104" s="82" t="str">
        <f>Data_Gantt!B100</f>
        <v>xxx</v>
      </c>
      <c r="C104" s="82" t="str">
        <f>Data_Gantt!C100</f>
        <v>Company xxx</v>
      </c>
      <c r="D104" s="82" t="str">
        <f>IF(OR(Data_Gantt!D100="",Data_Gantt!D100=0,Data_Gantt!D100="-"),"",Data_Gantt!D100)</f>
        <v/>
      </c>
      <c r="E104" s="82" t="str">
        <f>IF(OR(Data_Gantt!E100="&lt; NA &gt;",Data_Gantt!E100=""),"",Data_Gantt!E100)</f>
        <v/>
      </c>
      <c r="F104" s="83">
        <f>Data_Gantt!F100</f>
        <v>0</v>
      </c>
      <c r="G104" s="83">
        <f>Data_Gantt!G100</f>
        <v>0</v>
      </c>
      <c r="H104" t="str">
        <f>IF(D104="","",Data_Gantt!H100)</f>
        <v/>
      </c>
      <c r="I104" t="b">
        <f t="shared" si="1"/>
        <v>0</v>
      </c>
    </row>
    <row r="105" spans="1:9" x14ac:dyDescent="0.25">
      <c r="A105" s="82" t="str">
        <f>Data_Gantt!A101</f>
        <v>4.10</v>
      </c>
      <c r="B105" s="82" t="str">
        <f>Data_Gantt!B101</f>
        <v>xxx</v>
      </c>
      <c r="C105" s="82" t="str">
        <f>Data_Gantt!C101</f>
        <v>Company xxx</v>
      </c>
      <c r="D105" s="82" t="str">
        <f>IF(OR(Data_Gantt!D101="",Data_Gantt!D101=0,Data_Gantt!D101="-"),"",Data_Gantt!D101)</f>
        <v/>
      </c>
      <c r="E105" s="82" t="str">
        <f>IF(OR(Data_Gantt!E101="&lt; NA &gt;",Data_Gantt!E101=""),"",Data_Gantt!E101)</f>
        <v/>
      </c>
      <c r="F105" s="83">
        <f>Data_Gantt!F101</f>
        <v>0</v>
      </c>
      <c r="G105" s="83">
        <f>Data_Gantt!G101</f>
        <v>0</v>
      </c>
      <c r="H105" t="str">
        <f>IF(D105="","",Data_Gantt!H101)</f>
        <v/>
      </c>
      <c r="I105" t="b">
        <f t="shared" si="1"/>
        <v>0</v>
      </c>
    </row>
    <row r="106" spans="1:9" x14ac:dyDescent="0.25">
      <c r="A106" s="82" t="str">
        <f>Data_Gantt!A102</f>
        <v>4.11</v>
      </c>
      <c r="B106" s="82" t="str">
        <f>Data_Gantt!B102</f>
        <v>xxx</v>
      </c>
      <c r="C106" s="82" t="str">
        <f>Data_Gantt!C102</f>
        <v>Company xxx</v>
      </c>
      <c r="D106" s="82" t="str">
        <f>IF(OR(Data_Gantt!D102="",Data_Gantt!D102=0,Data_Gantt!D102="-"),"",Data_Gantt!D102)</f>
        <v/>
      </c>
      <c r="E106" s="82" t="str">
        <f>IF(OR(Data_Gantt!E102="&lt; NA &gt;",Data_Gantt!E102=""),"",Data_Gantt!E102)</f>
        <v/>
      </c>
      <c r="F106" s="83">
        <f>Data_Gantt!F102</f>
        <v>0</v>
      </c>
      <c r="G106" s="83">
        <f>Data_Gantt!G102</f>
        <v>0</v>
      </c>
      <c r="H106" t="str">
        <f>IF(D106="","",Data_Gantt!H102)</f>
        <v/>
      </c>
      <c r="I106" t="b">
        <f t="shared" si="1"/>
        <v>0</v>
      </c>
    </row>
    <row r="107" spans="1:9" x14ac:dyDescent="0.25">
      <c r="A107" s="82" t="str">
        <f>Data_Gantt!A103</f>
        <v>4.12</v>
      </c>
      <c r="B107" s="82" t="str">
        <f>Data_Gantt!B103</f>
        <v>xxx</v>
      </c>
      <c r="C107" s="82" t="str">
        <f>Data_Gantt!C103</f>
        <v>Company xxx</v>
      </c>
      <c r="D107" s="82" t="str">
        <f>IF(OR(Data_Gantt!D103="",Data_Gantt!D103=0,Data_Gantt!D103="-"),"",Data_Gantt!D103)</f>
        <v/>
      </c>
      <c r="E107" s="82" t="str">
        <f>IF(OR(Data_Gantt!E103="&lt; NA &gt;",Data_Gantt!E103=""),"",Data_Gantt!E103)</f>
        <v/>
      </c>
      <c r="F107" s="83">
        <f>Data_Gantt!F103</f>
        <v>0</v>
      </c>
      <c r="G107" s="83">
        <f>Data_Gantt!G103</f>
        <v>0</v>
      </c>
      <c r="H107" t="str">
        <f>IF(D107="","",Data_Gantt!H103)</f>
        <v/>
      </c>
      <c r="I107" t="b">
        <f t="shared" si="1"/>
        <v>0</v>
      </c>
    </row>
    <row r="108" spans="1:9" x14ac:dyDescent="0.25">
      <c r="A108" s="82" t="str">
        <f>Data_Gantt!A104</f>
        <v>4.13</v>
      </c>
      <c r="B108" s="82" t="str">
        <f>Data_Gantt!B104</f>
        <v>xxx</v>
      </c>
      <c r="C108" s="82" t="str">
        <f>Data_Gantt!C104</f>
        <v>Company xxx</v>
      </c>
      <c r="D108" s="82" t="str">
        <f>IF(OR(Data_Gantt!D104="",Data_Gantt!D104=0,Data_Gantt!D104="-"),"",Data_Gantt!D104)</f>
        <v/>
      </c>
      <c r="E108" s="82" t="str">
        <f>IF(OR(Data_Gantt!E104="&lt; NA &gt;",Data_Gantt!E104=""),"",Data_Gantt!E104)</f>
        <v/>
      </c>
      <c r="F108" s="83">
        <f>Data_Gantt!F104</f>
        <v>0</v>
      </c>
      <c r="G108" s="83">
        <f>Data_Gantt!G104</f>
        <v>0</v>
      </c>
      <c r="H108" t="str">
        <f>IF(D108="","",Data_Gantt!H104)</f>
        <v/>
      </c>
      <c r="I108" t="b">
        <f t="shared" si="1"/>
        <v>0</v>
      </c>
    </row>
    <row r="109" spans="1:9" x14ac:dyDescent="0.25">
      <c r="A109" s="82" t="str">
        <f>Data_Gantt!A105</f>
        <v>4.14</v>
      </c>
      <c r="B109" s="82" t="str">
        <f>Data_Gantt!B105</f>
        <v>xxx</v>
      </c>
      <c r="C109" s="82" t="str">
        <f>Data_Gantt!C105</f>
        <v>Company xxx</v>
      </c>
      <c r="D109" s="82" t="str">
        <f>IF(OR(Data_Gantt!D105="",Data_Gantt!D105=0,Data_Gantt!D105="-"),"",Data_Gantt!D105)</f>
        <v/>
      </c>
      <c r="E109" s="82" t="str">
        <f>IF(OR(Data_Gantt!E105="&lt; NA &gt;",Data_Gantt!E105=""),"",Data_Gantt!E105)</f>
        <v/>
      </c>
      <c r="F109" s="83">
        <f>Data_Gantt!F105</f>
        <v>0</v>
      </c>
      <c r="G109" s="83">
        <f>Data_Gantt!G105</f>
        <v>0</v>
      </c>
      <c r="H109" t="str">
        <f>IF(D109="","",Data_Gantt!H105)</f>
        <v/>
      </c>
      <c r="I109" t="b">
        <f t="shared" si="1"/>
        <v>0</v>
      </c>
    </row>
    <row r="110" spans="1:9" x14ac:dyDescent="0.25">
      <c r="A110" s="82" t="str">
        <f>Data_Gantt!A106</f>
        <v>4.15</v>
      </c>
      <c r="B110" s="82" t="str">
        <f>Data_Gantt!B106</f>
        <v>xxx</v>
      </c>
      <c r="C110" s="82" t="str">
        <f>Data_Gantt!C106</f>
        <v>Company xxx</v>
      </c>
      <c r="D110" s="82" t="str">
        <f>IF(OR(Data_Gantt!D106="",Data_Gantt!D106=0,Data_Gantt!D106="-"),"",Data_Gantt!D106)</f>
        <v/>
      </c>
      <c r="E110" s="82" t="str">
        <f>IF(OR(Data_Gantt!E106="&lt; NA &gt;",Data_Gantt!E106=""),"",Data_Gantt!E106)</f>
        <v/>
      </c>
      <c r="F110" s="83">
        <f>Data_Gantt!F106</f>
        <v>0</v>
      </c>
      <c r="G110" s="83">
        <f>Data_Gantt!G106</f>
        <v>0</v>
      </c>
      <c r="H110" t="str">
        <f>IF(D110="","",Data_Gantt!H106)</f>
        <v/>
      </c>
      <c r="I110" t="b">
        <f t="shared" si="1"/>
        <v>0</v>
      </c>
    </row>
    <row r="111" spans="1:9" x14ac:dyDescent="0.25">
      <c r="A111" s="82" t="str">
        <f>Data_Gantt!A107</f>
        <v>4.16</v>
      </c>
      <c r="B111" s="82" t="str">
        <f>Data_Gantt!B107</f>
        <v>xxx</v>
      </c>
      <c r="C111" s="82" t="str">
        <f>Data_Gantt!C107</f>
        <v>Company xxx</v>
      </c>
      <c r="D111" s="82" t="str">
        <f>IF(OR(Data_Gantt!D107="",Data_Gantt!D107=0,Data_Gantt!D107="-"),"",Data_Gantt!D107)</f>
        <v/>
      </c>
      <c r="E111" s="82" t="str">
        <f>IF(OR(Data_Gantt!E107="&lt; NA &gt;",Data_Gantt!E107=""),"",Data_Gantt!E107)</f>
        <v/>
      </c>
      <c r="F111" s="83">
        <f>Data_Gantt!F107</f>
        <v>0</v>
      </c>
      <c r="G111" s="83">
        <f>Data_Gantt!G107</f>
        <v>0</v>
      </c>
      <c r="H111" t="str">
        <f>IF(D111="","",Data_Gantt!H107)</f>
        <v/>
      </c>
      <c r="I111" t="b">
        <f t="shared" si="1"/>
        <v>0</v>
      </c>
    </row>
    <row r="112" spans="1:9" x14ac:dyDescent="0.25">
      <c r="A112" s="82" t="str">
        <f>Data_Gantt!A108</f>
        <v>4.17</v>
      </c>
      <c r="B112" s="82" t="str">
        <f>Data_Gantt!B108</f>
        <v>xxx</v>
      </c>
      <c r="C112" s="82" t="str">
        <f>Data_Gantt!C108</f>
        <v>Company xxx</v>
      </c>
      <c r="D112" s="82" t="str">
        <f>IF(OR(Data_Gantt!D108="",Data_Gantt!D108=0,Data_Gantt!D108="-"),"",Data_Gantt!D108)</f>
        <v/>
      </c>
      <c r="E112" s="82" t="str">
        <f>IF(OR(Data_Gantt!E108="&lt; NA &gt;",Data_Gantt!E108=""),"",Data_Gantt!E108)</f>
        <v/>
      </c>
      <c r="F112" s="83">
        <f>Data_Gantt!F108</f>
        <v>0</v>
      </c>
      <c r="G112" s="83">
        <f>Data_Gantt!G108</f>
        <v>0</v>
      </c>
      <c r="H112" t="str">
        <f>IF(D112="","",Data_Gantt!H108)</f>
        <v/>
      </c>
      <c r="I112" t="b">
        <f t="shared" si="1"/>
        <v>0</v>
      </c>
    </row>
    <row r="113" spans="1:9" x14ac:dyDescent="0.25">
      <c r="A113" s="82" t="str">
        <f>Data_Gantt!A109</f>
        <v>4.18</v>
      </c>
      <c r="B113" s="82" t="str">
        <f>Data_Gantt!B109</f>
        <v>xxx</v>
      </c>
      <c r="C113" s="82" t="str">
        <f>Data_Gantt!C109</f>
        <v>Company xxx</v>
      </c>
      <c r="D113" s="82" t="str">
        <f>IF(OR(Data_Gantt!D109="",Data_Gantt!D109=0,Data_Gantt!D109="-"),"",Data_Gantt!D109)</f>
        <v/>
      </c>
      <c r="E113" s="82" t="str">
        <f>IF(OR(Data_Gantt!E109="&lt; NA &gt;",Data_Gantt!E109=""),"",Data_Gantt!E109)</f>
        <v/>
      </c>
      <c r="F113" s="83">
        <f>Data_Gantt!F109</f>
        <v>0</v>
      </c>
      <c r="G113" s="83">
        <f>Data_Gantt!G109</f>
        <v>0</v>
      </c>
      <c r="H113" t="str">
        <f>IF(D113="","",Data_Gantt!H109)</f>
        <v/>
      </c>
      <c r="I113" t="b">
        <f t="shared" si="1"/>
        <v>0</v>
      </c>
    </row>
    <row r="114" spans="1:9" x14ac:dyDescent="0.25">
      <c r="A114" s="82" t="str">
        <f>Data_Gantt!A110</f>
        <v>4.19</v>
      </c>
      <c r="B114" s="82" t="str">
        <f>Data_Gantt!B110</f>
        <v>xxx</v>
      </c>
      <c r="C114" s="82" t="str">
        <f>Data_Gantt!C110</f>
        <v>Company xxx</v>
      </c>
      <c r="D114" s="82" t="str">
        <f>IF(OR(Data_Gantt!D110="",Data_Gantt!D110=0,Data_Gantt!D110="-"),"",Data_Gantt!D110)</f>
        <v/>
      </c>
      <c r="E114" s="82" t="str">
        <f>IF(OR(Data_Gantt!E110="&lt; NA &gt;",Data_Gantt!E110=""),"",Data_Gantt!E110)</f>
        <v/>
      </c>
      <c r="F114" s="83">
        <f>Data_Gantt!F110</f>
        <v>0</v>
      </c>
      <c r="G114" s="83">
        <f>Data_Gantt!G110</f>
        <v>0</v>
      </c>
      <c r="H114" t="str">
        <f>IF(D114="","",Data_Gantt!H110)</f>
        <v/>
      </c>
      <c r="I114" t="b">
        <f t="shared" si="1"/>
        <v>0</v>
      </c>
    </row>
    <row r="115" spans="1:9" x14ac:dyDescent="0.25">
      <c r="A115" s="82" t="str">
        <f>Data_Gantt!A111</f>
        <v>4.20</v>
      </c>
      <c r="B115" s="82" t="str">
        <f>Data_Gantt!B111</f>
        <v>xxx</v>
      </c>
      <c r="C115" s="82" t="str">
        <f>Data_Gantt!C111</f>
        <v>Company xxx</v>
      </c>
      <c r="D115" s="82" t="str">
        <f>IF(OR(Data_Gantt!D111="",Data_Gantt!D111=0,Data_Gantt!D111="-"),"",Data_Gantt!D111)</f>
        <v/>
      </c>
      <c r="E115" s="82" t="str">
        <f>IF(OR(Data_Gantt!E111="&lt; NA &gt;",Data_Gantt!E111=""),"",Data_Gantt!E111)</f>
        <v/>
      </c>
      <c r="F115" s="83">
        <f>Data_Gantt!F111</f>
        <v>0</v>
      </c>
      <c r="G115" s="83">
        <f>Data_Gantt!G111</f>
        <v>0</v>
      </c>
      <c r="H115" t="str">
        <f>IF(D115="","",Data_Gantt!H111)</f>
        <v/>
      </c>
      <c r="I115" t="b">
        <f t="shared" si="1"/>
        <v>0</v>
      </c>
    </row>
    <row r="116" spans="1:9" x14ac:dyDescent="0.25">
      <c r="A116" s="82" t="str">
        <f>Data_Gantt!A112</f>
        <v>4.21</v>
      </c>
      <c r="B116" s="82" t="str">
        <f>Data_Gantt!B112</f>
        <v>xxx</v>
      </c>
      <c r="C116" s="82" t="str">
        <f>Data_Gantt!C112</f>
        <v>Company xxx</v>
      </c>
      <c r="D116" s="82" t="str">
        <f>IF(OR(Data_Gantt!D112="",Data_Gantt!D112=0,Data_Gantt!D112="-"),"",Data_Gantt!D112)</f>
        <v/>
      </c>
      <c r="E116" s="82" t="str">
        <f>IF(OR(Data_Gantt!E112="&lt; NA &gt;",Data_Gantt!E112=""),"",Data_Gantt!E112)</f>
        <v/>
      </c>
      <c r="F116" s="83">
        <f>Data_Gantt!F112</f>
        <v>0</v>
      </c>
      <c r="G116" s="83">
        <f>Data_Gantt!G112</f>
        <v>0</v>
      </c>
      <c r="H116" t="str">
        <f>IF(D116="","",Data_Gantt!H112)</f>
        <v/>
      </c>
      <c r="I116" t="b">
        <f t="shared" si="1"/>
        <v>0</v>
      </c>
    </row>
    <row r="117" spans="1:9" x14ac:dyDescent="0.25">
      <c r="A117" s="82" t="str">
        <f>Data_Gantt!A113</f>
        <v>4.22</v>
      </c>
      <c r="B117" s="82" t="str">
        <f>Data_Gantt!B113</f>
        <v>xxx</v>
      </c>
      <c r="C117" s="82" t="str">
        <f>Data_Gantt!C113</f>
        <v>Company xxx</v>
      </c>
      <c r="D117" s="82" t="str">
        <f>IF(OR(Data_Gantt!D113="",Data_Gantt!D113=0,Data_Gantt!D113="-"),"",Data_Gantt!D113)</f>
        <v/>
      </c>
      <c r="E117" s="82" t="str">
        <f>IF(OR(Data_Gantt!E113="&lt; NA &gt;",Data_Gantt!E113=""),"",Data_Gantt!E113)</f>
        <v/>
      </c>
      <c r="F117" s="83">
        <f>Data_Gantt!F113</f>
        <v>0</v>
      </c>
      <c r="G117" s="83">
        <f>Data_Gantt!G113</f>
        <v>0</v>
      </c>
      <c r="H117" t="str">
        <f>IF(D117="","",Data_Gantt!H113)</f>
        <v/>
      </c>
      <c r="I117" t="b">
        <f t="shared" si="1"/>
        <v>0</v>
      </c>
    </row>
    <row r="118" spans="1:9" x14ac:dyDescent="0.25">
      <c r="A118" s="82" t="str">
        <f>Data_Gantt!A114</f>
        <v>4.23</v>
      </c>
      <c r="B118" s="82" t="str">
        <f>Data_Gantt!B114</f>
        <v>xxx</v>
      </c>
      <c r="C118" s="82" t="str">
        <f>Data_Gantt!C114</f>
        <v>Company xxx</v>
      </c>
      <c r="D118" s="82" t="str">
        <f>IF(OR(Data_Gantt!D114="",Data_Gantt!D114=0,Data_Gantt!D114="-"),"",Data_Gantt!D114)</f>
        <v/>
      </c>
      <c r="E118" s="82" t="str">
        <f>IF(OR(Data_Gantt!E114="&lt; NA &gt;",Data_Gantt!E114=""),"",Data_Gantt!E114)</f>
        <v/>
      </c>
      <c r="F118" s="83">
        <f>Data_Gantt!F114</f>
        <v>0</v>
      </c>
      <c r="G118" s="83">
        <f>Data_Gantt!G114</f>
        <v>0</v>
      </c>
      <c r="H118" t="str">
        <f>IF(D118="","",Data_Gantt!H114)</f>
        <v/>
      </c>
      <c r="I118" t="b">
        <f t="shared" si="1"/>
        <v>0</v>
      </c>
    </row>
    <row r="119" spans="1:9" x14ac:dyDescent="0.25">
      <c r="A119" s="82" t="str">
        <f>Data_Gantt!A115</f>
        <v>4.24</v>
      </c>
      <c r="B119" s="82" t="str">
        <f>Data_Gantt!B115</f>
        <v>xxx</v>
      </c>
      <c r="C119" s="82" t="str">
        <f>Data_Gantt!C115</f>
        <v>Company xxx</v>
      </c>
      <c r="D119" s="82" t="str">
        <f>IF(OR(Data_Gantt!D115="",Data_Gantt!D115=0,Data_Gantt!D115="-"),"",Data_Gantt!D115)</f>
        <v/>
      </c>
      <c r="E119" s="82" t="str">
        <f>IF(OR(Data_Gantt!E115="&lt; NA &gt;",Data_Gantt!E115=""),"",Data_Gantt!E115)</f>
        <v/>
      </c>
      <c r="F119" s="83">
        <f>Data_Gantt!F115</f>
        <v>0</v>
      </c>
      <c r="G119" s="83">
        <f>Data_Gantt!G115</f>
        <v>0</v>
      </c>
      <c r="H119" t="str">
        <f>IF(D119="","",Data_Gantt!H115)</f>
        <v/>
      </c>
      <c r="I119" t="b">
        <f t="shared" si="1"/>
        <v>0</v>
      </c>
    </row>
    <row r="120" spans="1:9" x14ac:dyDescent="0.25">
      <c r="A120" s="82" t="str">
        <f>Data_Gantt!A116</f>
        <v>4.25</v>
      </c>
      <c r="B120" s="82" t="str">
        <f>Data_Gantt!B116</f>
        <v>xxx</v>
      </c>
      <c r="C120" s="82" t="str">
        <f>Data_Gantt!C116</f>
        <v>Company xxx</v>
      </c>
      <c r="D120" s="82" t="str">
        <f>IF(OR(Data_Gantt!D116="",Data_Gantt!D116=0,Data_Gantt!D116="-"),"",Data_Gantt!D116)</f>
        <v/>
      </c>
      <c r="E120" s="82" t="str">
        <f>IF(OR(Data_Gantt!E116="&lt; NA &gt;",Data_Gantt!E116=""),"",Data_Gantt!E116)</f>
        <v/>
      </c>
      <c r="F120" s="83">
        <f>Data_Gantt!F116</f>
        <v>0</v>
      </c>
      <c r="G120" s="83">
        <f>Data_Gantt!G116</f>
        <v>0</v>
      </c>
      <c r="H120" t="str">
        <f>IF(D120="","",Data_Gantt!H116)</f>
        <v/>
      </c>
      <c r="I120" t="b">
        <f t="shared" si="1"/>
        <v>0</v>
      </c>
    </row>
    <row r="121" spans="1:9" x14ac:dyDescent="0.25">
      <c r="A121" s="82" t="str">
        <f>Data_Gantt!A117</f>
        <v>4.26</v>
      </c>
      <c r="B121" s="82" t="str">
        <f>Data_Gantt!B117</f>
        <v>xxx</v>
      </c>
      <c r="C121" s="82" t="str">
        <f>Data_Gantt!C117</f>
        <v>Company xxx</v>
      </c>
      <c r="D121" s="82" t="str">
        <f>IF(OR(Data_Gantt!D117="",Data_Gantt!D117=0,Data_Gantt!D117="-"),"",Data_Gantt!D117)</f>
        <v/>
      </c>
      <c r="E121" s="82" t="str">
        <f>IF(OR(Data_Gantt!E117="&lt; NA &gt;",Data_Gantt!E117=""),"",Data_Gantt!E117)</f>
        <v/>
      </c>
      <c r="F121" s="83">
        <f>Data_Gantt!F117</f>
        <v>0</v>
      </c>
      <c r="G121" s="83">
        <f>Data_Gantt!G117</f>
        <v>0</v>
      </c>
      <c r="H121" t="str">
        <f>IF(D121="","",Data_Gantt!H117)</f>
        <v/>
      </c>
      <c r="I121" t="b">
        <f t="shared" si="1"/>
        <v>0</v>
      </c>
    </row>
    <row r="122" spans="1:9" x14ac:dyDescent="0.25">
      <c r="A122" s="82" t="str">
        <f>Data_Gantt!A118</f>
        <v>4.27</v>
      </c>
      <c r="B122" s="82" t="str">
        <f>Data_Gantt!B118</f>
        <v>xxx</v>
      </c>
      <c r="C122" s="82" t="str">
        <f>Data_Gantt!C118</f>
        <v>Company xxx</v>
      </c>
      <c r="D122" s="82" t="str">
        <f>IF(OR(Data_Gantt!D118="",Data_Gantt!D118=0,Data_Gantt!D118="-"),"",Data_Gantt!D118)</f>
        <v/>
      </c>
      <c r="E122" s="82" t="str">
        <f>IF(OR(Data_Gantt!E118="&lt; NA &gt;",Data_Gantt!E118=""),"",Data_Gantt!E118)</f>
        <v/>
      </c>
      <c r="F122" s="83">
        <f>Data_Gantt!F118</f>
        <v>0</v>
      </c>
      <c r="G122" s="83">
        <f>Data_Gantt!G118</f>
        <v>0</v>
      </c>
      <c r="H122" t="str">
        <f>IF(D122="","",Data_Gantt!H118)</f>
        <v/>
      </c>
      <c r="I122" t="b">
        <f t="shared" si="1"/>
        <v>0</v>
      </c>
    </row>
    <row r="123" spans="1:9" x14ac:dyDescent="0.25">
      <c r="A123" s="82" t="str">
        <f>Data_Gantt!A119</f>
        <v>4.28</v>
      </c>
      <c r="B123" s="82" t="str">
        <f>Data_Gantt!B119</f>
        <v>xxx</v>
      </c>
      <c r="C123" s="82" t="str">
        <f>Data_Gantt!C119</f>
        <v>Company xxx</v>
      </c>
      <c r="D123" s="82" t="str">
        <f>IF(OR(Data_Gantt!D119="",Data_Gantt!D119=0,Data_Gantt!D119="-"),"",Data_Gantt!D119)</f>
        <v/>
      </c>
      <c r="E123" s="82" t="str">
        <f>IF(OR(Data_Gantt!E119="&lt; NA &gt;",Data_Gantt!E119=""),"",Data_Gantt!E119)</f>
        <v/>
      </c>
      <c r="F123" s="83">
        <f>Data_Gantt!F119</f>
        <v>0</v>
      </c>
      <c r="G123" s="83">
        <f>Data_Gantt!G119</f>
        <v>0</v>
      </c>
      <c r="H123" t="str">
        <f>IF(D123="","",Data_Gantt!H119)</f>
        <v/>
      </c>
      <c r="I123" t="b">
        <f t="shared" si="1"/>
        <v>0</v>
      </c>
    </row>
    <row r="124" spans="1:9" x14ac:dyDescent="0.25">
      <c r="A124" s="82" t="str">
        <f>Data_Gantt!A120</f>
        <v>4.29</v>
      </c>
      <c r="B124" s="82" t="str">
        <f>Data_Gantt!B120</f>
        <v>xxx</v>
      </c>
      <c r="C124" s="82" t="str">
        <f>Data_Gantt!C120</f>
        <v>Company xxx</v>
      </c>
      <c r="D124" s="82" t="str">
        <f>IF(OR(Data_Gantt!D120="",Data_Gantt!D120=0,Data_Gantt!D120="-"),"",Data_Gantt!D120)</f>
        <v/>
      </c>
      <c r="E124" s="82" t="str">
        <f>IF(OR(Data_Gantt!E120="&lt; NA &gt;",Data_Gantt!E120=""),"",Data_Gantt!E120)</f>
        <v/>
      </c>
      <c r="F124" s="83">
        <f>Data_Gantt!F120</f>
        <v>0</v>
      </c>
      <c r="G124" s="83">
        <f>Data_Gantt!G120</f>
        <v>0</v>
      </c>
      <c r="H124" t="str">
        <f>IF(D124="","",Data_Gantt!H120)</f>
        <v/>
      </c>
      <c r="I124" t="b">
        <f t="shared" si="1"/>
        <v>0</v>
      </c>
    </row>
    <row r="125" spans="1:9" x14ac:dyDescent="0.25">
      <c r="A125" s="82" t="str">
        <f>Data_Gantt!A121</f>
        <v>4.30</v>
      </c>
      <c r="B125" s="82" t="str">
        <f>Data_Gantt!B121</f>
        <v>xxx</v>
      </c>
      <c r="C125" s="82" t="str">
        <f>Data_Gantt!C121</f>
        <v>Company xxx</v>
      </c>
      <c r="D125" s="82" t="str">
        <f>IF(OR(Data_Gantt!D121="",Data_Gantt!D121=0,Data_Gantt!D121="-"),"",Data_Gantt!D121)</f>
        <v/>
      </c>
      <c r="E125" s="82" t="str">
        <f>IF(OR(Data_Gantt!E121="&lt; NA &gt;",Data_Gantt!E121=""),"",Data_Gantt!E121)</f>
        <v/>
      </c>
      <c r="F125" s="83">
        <f>Data_Gantt!F121</f>
        <v>0</v>
      </c>
      <c r="G125" s="83">
        <f>Data_Gantt!G121</f>
        <v>0</v>
      </c>
      <c r="H125" t="str">
        <f>IF(D125="","",Data_Gantt!H121)</f>
        <v/>
      </c>
      <c r="I125" t="b">
        <f t="shared" si="1"/>
        <v>0</v>
      </c>
    </row>
    <row r="126" spans="1:9" x14ac:dyDescent="0.25">
      <c r="A126" s="80" t="str">
        <f>Data_Gantt!A122</f>
        <v>5.01</v>
      </c>
      <c r="B126" s="80" t="str">
        <f>'5 External Adaptations'!B3</f>
        <v>xxx</v>
      </c>
      <c r="C126" s="80" t="str">
        <f>'5 External Adaptations'!C3</f>
        <v>Company xxx</v>
      </c>
      <c r="D126" s="80" t="str">
        <f>IF(OR(Data_Gantt!D122="",Data_Gantt!D122=0,Data_Gantt!D122="-"),"",Data_Gantt!D122)</f>
        <v/>
      </c>
      <c r="E126" s="80" t="str">
        <f>IF(OR(Data_Gantt!E122="&lt; NA &gt;",Data_Gantt!E122=""),"",Data_Gantt!E122)</f>
        <v/>
      </c>
      <c r="F126" s="81">
        <f>Data_Gantt!F122</f>
        <v>0</v>
      </c>
      <c r="G126" s="81">
        <f>Data_Gantt!G122</f>
        <v>0</v>
      </c>
      <c r="H126" t="str">
        <f>IF(D126="","",Data_Gantt!H122)</f>
        <v/>
      </c>
      <c r="I126" t="b">
        <f t="shared" si="1"/>
        <v>0</v>
      </c>
    </row>
    <row r="127" spans="1:9" x14ac:dyDescent="0.25">
      <c r="A127" s="80" t="str">
        <f>Data_Gantt!A123</f>
        <v>5.02</v>
      </c>
      <c r="B127" s="80" t="str">
        <f>'5 External Adaptations'!B4</f>
        <v>xxx</v>
      </c>
      <c r="C127" s="80" t="str">
        <f>'5 External Adaptations'!C4</f>
        <v>Company xxx</v>
      </c>
      <c r="D127" s="80" t="str">
        <f>IF(OR(Data_Gantt!D123="",Data_Gantt!D123=0,Data_Gantt!D123="-"),"",Data_Gantt!D123)</f>
        <v/>
      </c>
      <c r="E127" s="80" t="str">
        <f>IF(OR(Data_Gantt!E123="&lt; NA &gt;",Data_Gantt!E123=""),"",Data_Gantt!E123)</f>
        <v/>
      </c>
      <c r="F127" s="81">
        <f>Data_Gantt!F123</f>
        <v>0</v>
      </c>
      <c r="G127" s="81">
        <f>Data_Gantt!G123</f>
        <v>0</v>
      </c>
      <c r="H127" t="str">
        <f>IF(D127="","",Data_Gantt!H123)</f>
        <v/>
      </c>
      <c r="I127" t="b">
        <f t="shared" si="1"/>
        <v>0</v>
      </c>
    </row>
    <row r="128" spans="1:9" x14ac:dyDescent="0.25">
      <c r="A128" s="80" t="str">
        <f>Data_Gantt!A124</f>
        <v>5.03</v>
      </c>
      <c r="B128" s="80" t="str">
        <f>'5 External Adaptations'!B5</f>
        <v>xxx</v>
      </c>
      <c r="C128" s="80" t="str">
        <f>'5 External Adaptations'!C5</f>
        <v>Company xxx</v>
      </c>
      <c r="D128" s="80" t="str">
        <f>IF(OR(Data_Gantt!D124="",Data_Gantt!D124=0,Data_Gantt!D124="-"),"",Data_Gantt!D124)</f>
        <v/>
      </c>
      <c r="E128" s="80" t="str">
        <f>IF(OR(Data_Gantt!E124="&lt; NA &gt;",Data_Gantt!E124=""),"",Data_Gantt!E124)</f>
        <v/>
      </c>
      <c r="F128" s="81">
        <f>Data_Gantt!F124</f>
        <v>0</v>
      </c>
      <c r="G128" s="81">
        <f>Data_Gantt!G124</f>
        <v>0</v>
      </c>
      <c r="H128" t="str">
        <f>IF(D128="","",Data_Gantt!H124)</f>
        <v/>
      </c>
      <c r="I128" t="b">
        <f t="shared" si="1"/>
        <v>0</v>
      </c>
    </row>
    <row r="129" spans="1:9" x14ac:dyDescent="0.25">
      <c r="A129" s="80" t="str">
        <f>Data_Gantt!A125</f>
        <v>5.04</v>
      </c>
      <c r="B129" s="80" t="str">
        <f>'5 External Adaptations'!B6</f>
        <v>xxx</v>
      </c>
      <c r="C129" s="80" t="str">
        <f>'5 External Adaptations'!C6</f>
        <v>Company xxx</v>
      </c>
      <c r="D129" s="80" t="str">
        <f>IF(OR(Data_Gantt!D125="",Data_Gantt!D125=0,Data_Gantt!D125="-"),"",Data_Gantt!D125)</f>
        <v/>
      </c>
      <c r="E129" s="80" t="str">
        <f>IF(OR(Data_Gantt!E125="&lt; NA &gt;",Data_Gantt!E125=""),"",Data_Gantt!E125)</f>
        <v/>
      </c>
      <c r="F129" s="81">
        <f>Data_Gantt!F125</f>
        <v>0</v>
      </c>
      <c r="G129" s="81">
        <f>Data_Gantt!G125</f>
        <v>0</v>
      </c>
      <c r="H129" t="str">
        <f>IF(D129="","",Data_Gantt!H125)</f>
        <v/>
      </c>
      <c r="I129" t="b">
        <f t="shared" si="1"/>
        <v>0</v>
      </c>
    </row>
    <row r="130" spans="1:9" x14ac:dyDescent="0.25">
      <c r="A130" s="80" t="str">
        <f>Data_Gantt!A126</f>
        <v>5.05</v>
      </c>
      <c r="B130" s="80" t="str">
        <f>'5 External Adaptations'!B7</f>
        <v>xxx</v>
      </c>
      <c r="C130" s="80" t="str">
        <f>'5 External Adaptations'!C7</f>
        <v>Company xxx</v>
      </c>
      <c r="D130" s="80" t="str">
        <f>IF(OR(Data_Gantt!D126="",Data_Gantt!D126=0,Data_Gantt!D126="-"),"",Data_Gantt!D126)</f>
        <v/>
      </c>
      <c r="E130" s="80" t="str">
        <f>IF(OR(Data_Gantt!E126="&lt; NA &gt;",Data_Gantt!E126=""),"",Data_Gantt!E126)</f>
        <v/>
      </c>
      <c r="F130" s="81">
        <f>Data_Gantt!F126</f>
        <v>0</v>
      </c>
      <c r="G130" s="81">
        <f>Data_Gantt!G126</f>
        <v>0</v>
      </c>
      <c r="H130" t="str">
        <f>IF(D130="","",Data_Gantt!H126)</f>
        <v/>
      </c>
      <c r="I130" t="b">
        <f t="shared" si="1"/>
        <v>0</v>
      </c>
    </row>
    <row r="131" spans="1:9" x14ac:dyDescent="0.25">
      <c r="A131" s="80" t="str">
        <f>Data_Gantt!A127</f>
        <v>5.06</v>
      </c>
      <c r="B131" s="80" t="str">
        <f>'5 External Adaptations'!B8</f>
        <v>xxx</v>
      </c>
      <c r="C131" s="80" t="str">
        <f>'5 External Adaptations'!C8</f>
        <v>Company xxx</v>
      </c>
      <c r="D131" s="80" t="str">
        <f>IF(OR(Data_Gantt!D127="",Data_Gantt!D127=0,Data_Gantt!D127="-"),"",Data_Gantt!D127)</f>
        <v/>
      </c>
      <c r="E131" s="80" t="str">
        <f>IF(OR(Data_Gantt!E127="&lt; NA &gt;",Data_Gantt!E127=""),"",Data_Gantt!E127)</f>
        <v/>
      </c>
      <c r="F131" s="81">
        <f>Data_Gantt!F127</f>
        <v>0</v>
      </c>
      <c r="G131" s="81">
        <f>Data_Gantt!G127</f>
        <v>0</v>
      </c>
      <c r="H131" t="str">
        <f>IF(D131="","",Data_Gantt!H127)</f>
        <v/>
      </c>
      <c r="I131" t="b">
        <f t="shared" si="1"/>
        <v>0</v>
      </c>
    </row>
    <row r="132" spans="1:9" x14ac:dyDescent="0.25">
      <c r="A132" s="80" t="str">
        <f>Data_Gantt!A128</f>
        <v>5.07</v>
      </c>
      <c r="B132" s="80" t="str">
        <f>'5 External Adaptations'!B9</f>
        <v>xxx</v>
      </c>
      <c r="C132" s="80" t="str">
        <f>'5 External Adaptations'!C9</f>
        <v>Company xxx</v>
      </c>
      <c r="D132" s="80" t="str">
        <f>IF(OR(Data_Gantt!D128="",Data_Gantt!D128=0,Data_Gantt!D128="-"),"",Data_Gantt!D128)</f>
        <v/>
      </c>
      <c r="E132" s="80" t="str">
        <f>IF(OR(Data_Gantt!E128="&lt; NA &gt;",Data_Gantt!E128=""),"",Data_Gantt!E128)</f>
        <v/>
      </c>
      <c r="F132" s="81">
        <f>Data_Gantt!F128</f>
        <v>0</v>
      </c>
      <c r="G132" s="81">
        <f>Data_Gantt!G128</f>
        <v>0</v>
      </c>
      <c r="H132" t="str">
        <f>IF(D132="","",Data_Gantt!H128)</f>
        <v/>
      </c>
      <c r="I132" t="b">
        <f t="shared" si="1"/>
        <v>0</v>
      </c>
    </row>
    <row r="133" spans="1:9" x14ac:dyDescent="0.25">
      <c r="A133" s="80" t="str">
        <f>Data_Gantt!A129</f>
        <v>5.08</v>
      </c>
      <c r="B133" s="80" t="str">
        <f>'5 External Adaptations'!B10</f>
        <v>xxx</v>
      </c>
      <c r="C133" s="80" t="str">
        <f>'5 External Adaptations'!C10</f>
        <v>Company xxx</v>
      </c>
      <c r="D133" s="80" t="str">
        <f>IF(OR(Data_Gantt!D129="",Data_Gantt!D129=0,Data_Gantt!D129="-"),"",Data_Gantt!D129)</f>
        <v/>
      </c>
      <c r="E133" s="80" t="str">
        <f>IF(OR(Data_Gantt!E129="&lt; NA &gt;",Data_Gantt!E129=""),"",Data_Gantt!E129)</f>
        <v/>
      </c>
      <c r="F133" s="81">
        <f>Data_Gantt!F129</f>
        <v>0</v>
      </c>
      <c r="G133" s="81">
        <f>Data_Gantt!G129</f>
        <v>0</v>
      </c>
      <c r="H133" t="str">
        <f>IF(D133="","",Data_Gantt!H129)</f>
        <v/>
      </c>
      <c r="I133" t="b">
        <f t="shared" si="1"/>
        <v>0</v>
      </c>
    </row>
    <row r="134" spans="1:9" x14ac:dyDescent="0.25">
      <c r="A134" s="80" t="str">
        <f>Data_Gantt!A130</f>
        <v>5.09</v>
      </c>
      <c r="B134" s="80" t="str">
        <f>'5 External Adaptations'!B11</f>
        <v>xxx</v>
      </c>
      <c r="C134" s="80" t="str">
        <f>'5 External Adaptations'!C11</f>
        <v>Company xxx</v>
      </c>
      <c r="D134" s="80" t="str">
        <f>IF(OR(Data_Gantt!D130="",Data_Gantt!D130=0,Data_Gantt!D130="-"),"",Data_Gantt!D130)</f>
        <v/>
      </c>
      <c r="E134" s="80" t="str">
        <f>IF(OR(Data_Gantt!E130="&lt; NA &gt;",Data_Gantt!E130=""),"",Data_Gantt!E130)</f>
        <v/>
      </c>
      <c r="F134" s="81">
        <f>Data_Gantt!F130</f>
        <v>0</v>
      </c>
      <c r="G134" s="81">
        <f>Data_Gantt!G130</f>
        <v>0</v>
      </c>
      <c r="H134" t="str">
        <f>IF(D134="","",Data_Gantt!H130)</f>
        <v/>
      </c>
      <c r="I134" t="b">
        <f t="shared" si="1"/>
        <v>0</v>
      </c>
    </row>
    <row r="135" spans="1:9" x14ac:dyDescent="0.25">
      <c r="A135" s="80" t="str">
        <f>Data_Gantt!A131</f>
        <v>5.10</v>
      </c>
      <c r="B135" s="80" t="str">
        <f>'5 External Adaptations'!B12</f>
        <v>xxx</v>
      </c>
      <c r="C135" s="80" t="str">
        <f>'5 External Adaptations'!C12</f>
        <v>Company xxx</v>
      </c>
      <c r="D135" s="80" t="str">
        <f>IF(OR(Data_Gantt!D131="",Data_Gantt!D131=0,Data_Gantt!D131="-"),"",Data_Gantt!D131)</f>
        <v/>
      </c>
      <c r="E135" s="80" t="str">
        <f>IF(OR(Data_Gantt!E131="&lt; NA &gt;",Data_Gantt!E131=""),"",Data_Gantt!E131)</f>
        <v/>
      </c>
      <c r="F135" s="81">
        <f>Data_Gantt!F131</f>
        <v>0</v>
      </c>
      <c r="G135" s="81">
        <f>Data_Gantt!G131</f>
        <v>0</v>
      </c>
      <c r="H135" t="str">
        <f>IF(D135="","",Data_Gantt!H131)</f>
        <v/>
      </c>
      <c r="I135" t="b">
        <f t="shared" si="1"/>
        <v>0</v>
      </c>
    </row>
    <row r="136" spans="1:9" x14ac:dyDescent="0.25">
      <c r="A136" s="80" t="str">
        <f>Data_Gantt!A132</f>
        <v>5.11</v>
      </c>
      <c r="B136" s="80" t="str">
        <f>'5 External Adaptations'!B13</f>
        <v>xxx</v>
      </c>
      <c r="C136" s="80" t="str">
        <f>'5 External Adaptations'!C13</f>
        <v>Company xxx</v>
      </c>
      <c r="D136" s="80" t="str">
        <f>IF(OR(Data_Gantt!D132="",Data_Gantt!D132=0,Data_Gantt!D132="-"),"",Data_Gantt!D132)</f>
        <v/>
      </c>
      <c r="E136" s="80" t="str">
        <f>IF(OR(Data_Gantt!E132="&lt; NA &gt;",Data_Gantt!E132=""),"",Data_Gantt!E132)</f>
        <v/>
      </c>
      <c r="F136" s="81">
        <f>Data_Gantt!F132</f>
        <v>0</v>
      </c>
      <c r="G136" s="81">
        <f>Data_Gantt!G132</f>
        <v>0</v>
      </c>
      <c r="H136" t="str">
        <f>IF(D136="","",Data_Gantt!H132)</f>
        <v/>
      </c>
      <c r="I136" t="b">
        <f t="shared" ref="I136:I185" si="2">IF(AND($D136&lt;&gt;"",$E136&lt;&gt;""),TRUE,FALSE)</f>
        <v>0</v>
      </c>
    </row>
    <row r="137" spans="1:9" x14ac:dyDescent="0.25">
      <c r="A137" s="80" t="str">
        <f>Data_Gantt!A133</f>
        <v>5.12</v>
      </c>
      <c r="B137" s="80" t="str">
        <f>'5 External Adaptations'!B14</f>
        <v>xxx</v>
      </c>
      <c r="C137" s="80" t="str">
        <f>'5 External Adaptations'!C14</f>
        <v>Company xxx</v>
      </c>
      <c r="D137" s="80" t="str">
        <f>IF(OR(Data_Gantt!D133="",Data_Gantt!D133=0,Data_Gantt!D133="-"),"",Data_Gantt!D133)</f>
        <v/>
      </c>
      <c r="E137" s="80" t="str">
        <f>IF(OR(Data_Gantt!E133="&lt; NA &gt;",Data_Gantt!E133=""),"",Data_Gantt!E133)</f>
        <v/>
      </c>
      <c r="F137" s="81">
        <f>Data_Gantt!F133</f>
        <v>0</v>
      </c>
      <c r="G137" s="81">
        <f>Data_Gantt!G133</f>
        <v>0</v>
      </c>
      <c r="H137" t="str">
        <f>IF(D137="","",Data_Gantt!H133)</f>
        <v/>
      </c>
      <c r="I137" t="b">
        <f t="shared" si="2"/>
        <v>0</v>
      </c>
    </row>
    <row r="138" spans="1:9" x14ac:dyDescent="0.25">
      <c r="A138" s="80" t="str">
        <f>Data_Gantt!A134</f>
        <v>5.13</v>
      </c>
      <c r="B138" s="80" t="str">
        <f>'5 External Adaptations'!B15</f>
        <v>xxx</v>
      </c>
      <c r="C138" s="80" t="str">
        <f>'5 External Adaptations'!C15</f>
        <v>Company xxx</v>
      </c>
      <c r="D138" s="80" t="str">
        <f>IF(OR(Data_Gantt!D134="",Data_Gantt!D134=0,Data_Gantt!D134="-"),"",Data_Gantt!D134)</f>
        <v/>
      </c>
      <c r="E138" s="80" t="str">
        <f>IF(OR(Data_Gantt!E134="&lt; NA &gt;",Data_Gantt!E134=""),"",Data_Gantt!E134)</f>
        <v/>
      </c>
      <c r="F138" s="81">
        <f>Data_Gantt!F134</f>
        <v>0</v>
      </c>
      <c r="G138" s="81">
        <f>Data_Gantt!G134</f>
        <v>0</v>
      </c>
      <c r="H138" t="str">
        <f>IF(D138="","",Data_Gantt!H134)</f>
        <v/>
      </c>
      <c r="I138" t="b">
        <f t="shared" si="2"/>
        <v>0</v>
      </c>
    </row>
    <row r="139" spans="1:9" x14ac:dyDescent="0.25">
      <c r="A139" s="80" t="str">
        <f>Data_Gantt!A135</f>
        <v>5.14</v>
      </c>
      <c r="B139" s="80" t="str">
        <f>'5 External Adaptations'!B16</f>
        <v>xxx</v>
      </c>
      <c r="C139" s="80" t="str">
        <f>'5 External Adaptations'!C16</f>
        <v>Company xxx</v>
      </c>
      <c r="D139" s="80" t="str">
        <f>IF(OR(Data_Gantt!D135="",Data_Gantt!D135=0,Data_Gantt!D135="-"),"",Data_Gantt!D135)</f>
        <v/>
      </c>
      <c r="E139" s="80" t="str">
        <f>IF(OR(Data_Gantt!E135="&lt; NA &gt;",Data_Gantt!E135=""),"",Data_Gantt!E135)</f>
        <v/>
      </c>
      <c r="F139" s="81">
        <f>Data_Gantt!F135</f>
        <v>0</v>
      </c>
      <c r="G139" s="81">
        <f>Data_Gantt!G135</f>
        <v>0</v>
      </c>
      <c r="H139" t="str">
        <f>IF(D139="","",Data_Gantt!H135)</f>
        <v/>
      </c>
      <c r="I139" t="b">
        <f t="shared" si="2"/>
        <v>0</v>
      </c>
    </row>
    <row r="140" spans="1:9" x14ac:dyDescent="0.25">
      <c r="A140" s="80" t="str">
        <f>Data_Gantt!A136</f>
        <v>5.15</v>
      </c>
      <c r="B140" s="80" t="str">
        <f>'5 External Adaptations'!B17</f>
        <v>xxx</v>
      </c>
      <c r="C140" s="80" t="str">
        <f>'5 External Adaptations'!C17</f>
        <v>Company xxx</v>
      </c>
      <c r="D140" s="80" t="str">
        <f>IF(OR(Data_Gantt!D136="",Data_Gantt!D136=0,Data_Gantt!D136="-"),"",Data_Gantt!D136)</f>
        <v/>
      </c>
      <c r="E140" s="80" t="str">
        <f>IF(OR(Data_Gantt!E136="&lt; NA &gt;",Data_Gantt!E136=""),"",Data_Gantt!E136)</f>
        <v/>
      </c>
      <c r="F140" s="81">
        <f>Data_Gantt!F136</f>
        <v>0</v>
      </c>
      <c r="G140" s="81">
        <f>Data_Gantt!G136</f>
        <v>0</v>
      </c>
      <c r="H140" t="str">
        <f>IF(D140="","",Data_Gantt!H136)</f>
        <v/>
      </c>
      <c r="I140" t="b">
        <f t="shared" si="2"/>
        <v>0</v>
      </c>
    </row>
    <row r="141" spans="1:9" x14ac:dyDescent="0.25">
      <c r="A141" s="80" t="str">
        <f>Data_Gantt!A137</f>
        <v>5.16</v>
      </c>
      <c r="B141" s="80" t="str">
        <f>'5 External Adaptations'!B18</f>
        <v>xxx</v>
      </c>
      <c r="C141" s="80" t="str">
        <f>'5 External Adaptations'!C18</f>
        <v>Company xxx</v>
      </c>
      <c r="D141" s="80" t="str">
        <f>IF(OR(Data_Gantt!D137="",Data_Gantt!D137=0,Data_Gantt!D137="-"),"",Data_Gantt!D137)</f>
        <v/>
      </c>
      <c r="E141" s="80" t="str">
        <f>IF(OR(Data_Gantt!E137="&lt; NA &gt;",Data_Gantt!E137=""),"",Data_Gantt!E137)</f>
        <v/>
      </c>
      <c r="F141" s="81">
        <f>Data_Gantt!F137</f>
        <v>0</v>
      </c>
      <c r="G141" s="81">
        <f>Data_Gantt!G137</f>
        <v>0</v>
      </c>
      <c r="H141" t="str">
        <f>IF(D141="","",Data_Gantt!H137)</f>
        <v/>
      </c>
      <c r="I141" t="b">
        <f t="shared" si="2"/>
        <v>0</v>
      </c>
    </row>
    <row r="142" spans="1:9" x14ac:dyDescent="0.25">
      <c r="A142" s="80" t="str">
        <f>Data_Gantt!A138</f>
        <v>5.17</v>
      </c>
      <c r="B142" s="80" t="str">
        <f>'5 External Adaptations'!B19</f>
        <v>xxx</v>
      </c>
      <c r="C142" s="80" t="str">
        <f>'5 External Adaptations'!C19</f>
        <v>Company xxx</v>
      </c>
      <c r="D142" s="80" t="str">
        <f>IF(OR(Data_Gantt!D138="",Data_Gantt!D138=0,Data_Gantt!D138="-"),"",Data_Gantt!D138)</f>
        <v/>
      </c>
      <c r="E142" s="80" t="str">
        <f>IF(OR(Data_Gantt!E138="&lt; NA &gt;",Data_Gantt!E138=""),"",Data_Gantt!E138)</f>
        <v/>
      </c>
      <c r="F142" s="81">
        <f>Data_Gantt!F138</f>
        <v>0</v>
      </c>
      <c r="G142" s="81">
        <f>Data_Gantt!G138</f>
        <v>0</v>
      </c>
      <c r="H142" t="str">
        <f>IF(D142="","",Data_Gantt!H138)</f>
        <v/>
      </c>
      <c r="I142" t="b">
        <f t="shared" si="2"/>
        <v>0</v>
      </c>
    </row>
    <row r="143" spans="1:9" x14ac:dyDescent="0.25">
      <c r="A143" s="80" t="str">
        <f>Data_Gantt!A139</f>
        <v>5.18</v>
      </c>
      <c r="B143" s="80" t="str">
        <f>'5 External Adaptations'!B20</f>
        <v>xxx</v>
      </c>
      <c r="C143" s="80" t="str">
        <f>'5 External Adaptations'!C20</f>
        <v>Company xxx</v>
      </c>
      <c r="D143" s="80" t="str">
        <f>IF(OR(Data_Gantt!D139="",Data_Gantt!D139=0,Data_Gantt!D139="-"),"",Data_Gantt!D139)</f>
        <v/>
      </c>
      <c r="E143" s="80" t="str">
        <f>IF(OR(Data_Gantt!E139="&lt; NA &gt;",Data_Gantt!E139=""),"",Data_Gantt!E139)</f>
        <v/>
      </c>
      <c r="F143" s="81">
        <f>Data_Gantt!F139</f>
        <v>0</v>
      </c>
      <c r="G143" s="81">
        <f>Data_Gantt!G139</f>
        <v>0</v>
      </c>
      <c r="H143" t="str">
        <f>IF(D143="","",Data_Gantt!H139)</f>
        <v/>
      </c>
      <c r="I143" t="b">
        <f t="shared" si="2"/>
        <v>0</v>
      </c>
    </row>
    <row r="144" spans="1:9" x14ac:dyDescent="0.25">
      <c r="A144" s="80" t="str">
        <f>Data_Gantt!A140</f>
        <v>5.19</v>
      </c>
      <c r="B144" s="80" t="str">
        <f>'5 External Adaptations'!B21</f>
        <v>xxx</v>
      </c>
      <c r="C144" s="80" t="str">
        <f>'5 External Adaptations'!C21</f>
        <v>Company xxx</v>
      </c>
      <c r="D144" s="80" t="str">
        <f>IF(OR(Data_Gantt!D140="",Data_Gantt!D140=0,Data_Gantt!D140="-"),"",Data_Gantt!D140)</f>
        <v/>
      </c>
      <c r="E144" s="80" t="str">
        <f>IF(OR(Data_Gantt!E140="&lt; NA &gt;",Data_Gantt!E140=""),"",Data_Gantt!E140)</f>
        <v/>
      </c>
      <c r="F144" s="81">
        <f>Data_Gantt!F140</f>
        <v>0</v>
      </c>
      <c r="G144" s="81">
        <f>Data_Gantt!G140</f>
        <v>0</v>
      </c>
      <c r="H144" t="str">
        <f>IF(D144="","",Data_Gantt!H140)</f>
        <v/>
      </c>
      <c r="I144" t="b">
        <f t="shared" si="2"/>
        <v>0</v>
      </c>
    </row>
    <row r="145" spans="1:9" x14ac:dyDescent="0.25">
      <c r="A145" s="80" t="str">
        <f>Data_Gantt!A141</f>
        <v>5.20</v>
      </c>
      <c r="B145" s="80" t="str">
        <f>'5 External Adaptations'!B22</f>
        <v>xxx</v>
      </c>
      <c r="C145" s="80" t="str">
        <f>'5 External Adaptations'!C22</f>
        <v>Company xxx</v>
      </c>
      <c r="D145" s="80" t="str">
        <f>IF(OR(Data_Gantt!D141="",Data_Gantt!D141=0,Data_Gantt!D141="-"),"",Data_Gantt!D141)</f>
        <v/>
      </c>
      <c r="E145" s="80" t="str">
        <f>IF(OR(Data_Gantt!E141="&lt; NA &gt;",Data_Gantt!E141=""),"",Data_Gantt!E141)</f>
        <v/>
      </c>
      <c r="F145" s="81">
        <f>Data_Gantt!F141</f>
        <v>0</v>
      </c>
      <c r="G145" s="81">
        <f>Data_Gantt!G141</f>
        <v>0</v>
      </c>
      <c r="H145" t="str">
        <f>IF(D145="","",Data_Gantt!H141)</f>
        <v/>
      </c>
      <c r="I145" t="b">
        <f t="shared" si="2"/>
        <v>0</v>
      </c>
    </row>
    <row r="146" spans="1:9" x14ac:dyDescent="0.25">
      <c r="A146" s="80" t="str">
        <f>Data_Gantt!A142</f>
        <v>5.21</v>
      </c>
      <c r="B146" s="80" t="str">
        <f>'5 External Adaptations'!B23</f>
        <v>xxx</v>
      </c>
      <c r="C146" s="80" t="str">
        <f>'5 External Adaptations'!C23</f>
        <v>Company xxx</v>
      </c>
      <c r="D146" s="80" t="str">
        <f>IF(OR(Data_Gantt!D142="",Data_Gantt!D142=0,Data_Gantt!D142="-"),"",Data_Gantt!D142)</f>
        <v/>
      </c>
      <c r="E146" s="80" t="str">
        <f>IF(OR(Data_Gantt!E142="&lt; NA &gt;",Data_Gantt!E142=""),"",Data_Gantt!E142)</f>
        <v/>
      </c>
      <c r="F146" s="81">
        <f>Data_Gantt!F142</f>
        <v>0</v>
      </c>
      <c r="G146" s="81">
        <f>Data_Gantt!G142</f>
        <v>0</v>
      </c>
      <c r="H146" t="str">
        <f>IF(D146="","",Data_Gantt!H142)</f>
        <v/>
      </c>
      <c r="I146" t="b">
        <f t="shared" si="2"/>
        <v>0</v>
      </c>
    </row>
    <row r="147" spans="1:9" x14ac:dyDescent="0.25">
      <c r="A147" s="80" t="str">
        <f>Data_Gantt!A143</f>
        <v>5.22</v>
      </c>
      <c r="B147" s="80" t="str">
        <f>'5 External Adaptations'!B24</f>
        <v>xxx</v>
      </c>
      <c r="C147" s="80" t="str">
        <f>'5 External Adaptations'!C24</f>
        <v>Company xxx</v>
      </c>
      <c r="D147" s="80" t="str">
        <f>IF(OR(Data_Gantt!D143="",Data_Gantt!D143=0,Data_Gantt!D143="-"),"",Data_Gantt!D143)</f>
        <v/>
      </c>
      <c r="E147" s="80" t="str">
        <f>IF(OR(Data_Gantt!E143="&lt; NA &gt;",Data_Gantt!E143=""),"",Data_Gantt!E143)</f>
        <v/>
      </c>
      <c r="F147" s="81">
        <f>Data_Gantt!F143</f>
        <v>0</v>
      </c>
      <c r="G147" s="81">
        <f>Data_Gantt!G143</f>
        <v>0</v>
      </c>
      <c r="H147" t="str">
        <f>IF(D147="","",Data_Gantt!H143)</f>
        <v/>
      </c>
      <c r="I147" t="b">
        <f t="shared" si="2"/>
        <v>0</v>
      </c>
    </row>
    <row r="148" spans="1:9" x14ac:dyDescent="0.25">
      <c r="A148" s="80" t="str">
        <f>Data_Gantt!A144</f>
        <v>5.23</v>
      </c>
      <c r="B148" s="80" t="str">
        <f>'5 External Adaptations'!B25</f>
        <v>xxx</v>
      </c>
      <c r="C148" s="80" t="str">
        <f>'5 External Adaptations'!C25</f>
        <v>Company xxx</v>
      </c>
      <c r="D148" s="80" t="str">
        <f>IF(OR(Data_Gantt!D144="",Data_Gantt!D144=0,Data_Gantt!D144="-"),"",Data_Gantt!D144)</f>
        <v/>
      </c>
      <c r="E148" s="80" t="str">
        <f>IF(OR(Data_Gantt!E144="&lt; NA &gt;",Data_Gantt!E144=""),"",Data_Gantt!E144)</f>
        <v/>
      </c>
      <c r="F148" s="81">
        <f>Data_Gantt!F144</f>
        <v>0</v>
      </c>
      <c r="G148" s="81">
        <f>Data_Gantt!G144</f>
        <v>0</v>
      </c>
      <c r="H148" t="str">
        <f>IF(D148="","",Data_Gantt!H144)</f>
        <v/>
      </c>
      <c r="I148" t="b">
        <f t="shared" si="2"/>
        <v>0</v>
      </c>
    </row>
    <row r="149" spans="1:9" x14ac:dyDescent="0.25">
      <c r="A149" s="80" t="str">
        <f>Data_Gantt!A145</f>
        <v>5.24</v>
      </c>
      <c r="B149" s="80" t="str">
        <f>'5 External Adaptations'!B26</f>
        <v>xxx</v>
      </c>
      <c r="C149" s="80" t="str">
        <f>'5 External Adaptations'!C26</f>
        <v>Company xxx</v>
      </c>
      <c r="D149" s="80" t="str">
        <f>IF(OR(Data_Gantt!D145="",Data_Gantt!D145=0,Data_Gantt!D145="-"),"",Data_Gantt!D145)</f>
        <v/>
      </c>
      <c r="E149" s="80" t="str">
        <f>IF(OR(Data_Gantt!E145="&lt; NA &gt;",Data_Gantt!E145=""),"",Data_Gantt!E145)</f>
        <v/>
      </c>
      <c r="F149" s="81">
        <f>Data_Gantt!F145</f>
        <v>0</v>
      </c>
      <c r="G149" s="81">
        <f>Data_Gantt!G145</f>
        <v>0</v>
      </c>
      <c r="H149" t="str">
        <f>IF(D149="","",Data_Gantt!H145)</f>
        <v/>
      </c>
      <c r="I149" t="b">
        <f t="shared" si="2"/>
        <v>0</v>
      </c>
    </row>
    <row r="150" spans="1:9" x14ac:dyDescent="0.25">
      <c r="A150" s="80" t="str">
        <f>Data_Gantt!A146</f>
        <v>5.25</v>
      </c>
      <c r="B150" s="80" t="str">
        <f>'5 External Adaptations'!B27</f>
        <v>xxx</v>
      </c>
      <c r="C150" s="80" t="str">
        <f>'5 External Adaptations'!C27</f>
        <v>Company xxx</v>
      </c>
      <c r="D150" s="80" t="str">
        <f>IF(OR(Data_Gantt!D146="",Data_Gantt!D146=0,Data_Gantt!D146="-"),"",Data_Gantt!D146)</f>
        <v/>
      </c>
      <c r="E150" s="80" t="str">
        <f>IF(OR(Data_Gantt!E146="&lt; NA &gt;",Data_Gantt!E146=""),"",Data_Gantt!E146)</f>
        <v/>
      </c>
      <c r="F150" s="81">
        <f>Data_Gantt!F146</f>
        <v>0</v>
      </c>
      <c r="G150" s="81">
        <f>Data_Gantt!G146</f>
        <v>0</v>
      </c>
      <c r="H150" t="str">
        <f>IF(D150="","",Data_Gantt!H146)</f>
        <v/>
      </c>
      <c r="I150" t="b">
        <f t="shared" si="2"/>
        <v>0</v>
      </c>
    </row>
    <row r="151" spans="1:9" x14ac:dyDescent="0.25">
      <c r="A151" s="80" t="str">
        <f>Data_Gantt!A147</f>
        <v>5.26</v>
      </c>
      <c r="B151" s="80" t="str">
        <f>'5 External Adaptations'!B28</f>
        <v>xxx</v>
      </c>
      <c r="C151" s="80" t="str">
        <f>'5 External Adaptations'!C28</f>
        <v>Company xxx</v>
      </c>
      <c r="D151" s="80" t="str">
        <f>IF(OR(Data_Gantt!D147="",Data_Gantt!D147=0,Data_Gantt!D147="-"),"",Data_Gantt!D147)</f>
        <v/>
      </c>
      <c r="E151" s="80" t="str">
        <f>IF(OR(Data_Gantt!E147="&lt; NA &gt;",Data_Gantt!E147=""),"",Data_Gantt!E147)</f>
        <v/>
      </c>
      <c r="F151" s="81">
        <f>Data_Gantt!F147</f>
        <v>0</v>
      </c>
      <c r="G151" s="81">
        <f>Data_Gantt!G147</f>
        <v>0</v>
      </c>
      <c r="H151" t="str">
        <f>IF(D151="","",Data_Gantt!H147)</f>
        <v/>
      </c>
      <c r="I151" t="b">
        <f t="shared" si="2"/>
        <v>0</v>
      </c>
    </row>
    <row r="152" spans="1:9" x14ac:dyDescent="0.25">
      <c r="A152" s="80" t="str">
        <f>Data_Gantt!A148</f>
        <v>5.27</v>
      </c>
      <c r="B152" s="80" t="str">
        <f>'5 External Adaptations'!B29</f>
        <v>xxx</v>
      </c>
      <c r="C152" s="80" t="str">
        <f>'5 External Adaptations'!C29</f>
        <v>Company xxx</v>
      </c>
      <c r="D152" s="80" t="str">
        <f>IF(OR(Data_Gantt!D148="",Data_Gantt!D148=0,Data_Gantt!D148="-"),"",Data_Gantt!D148)</f>
        <v/>
      </c>
      <c r="E152" s="80" t="str">
        <f>IF(OR(Data_Gantt!E148="&lt; NA &gt;",Data_Gantt!E148=""),"",Data_Gantt!E148)</f>
        <v/>
      </c>
      <c r="F152" s="81">
        <f>Data_Gantt!F148</f>
        <v>0</v>
      </c>
      <c r="G152" s="81">
        <f>Data_Gantt!G148</f>
        <v>0</v>
      </c>
      <c r="H152" t="str">
        <f>IF(D152="","",Data_Gantt!H148)</f>
        <v/>
      </c>
      <c r="I152" t="b">
        <f t="shared" si="2"/>
        <v>0</v>
      </c>
    </row>
    <row r="153" spans="1:9" x14ac:dyDescent="0.25">
      <c r="A153" s="80" t="str">
        <f>Data_Gantt!A149</f>
        <v>5.28</v>
      </c>
      <c r="B153" s="80" t="str">
        <f>'5 External Adaptations'!B30</f>
        <v>xxx</v>
      </c>
      <c r="C153" s="80" t="str">
        <f>'5 External Adaptations'!C30</f>
        <v>Company xxx</v>
      </c>
      <c r="D153" s="80" t="str">
        <f>IF(OR(Data_Gantt!D149="",Data_Gantt!D149=0,Data_Gantt!D149="-"),"",Data_Gantt!D149)</f>
        <v/>
      </c>
      <c r="E153" s="80" t="str">
        <f>IF(OR(Data_Gantt!E149="&lt; NA &gt;",Data_Gantt!E149=""),"",Data_Gantt!E149)</f>
        <v/>
      </c>
      <c r="F153" s="81">
        <f>Data_Gantt!F149</f>
        <v>0</v>
      </c>
      <c r="G153" s="81">
        <f>Data_Gantt!G149</f>
        <v>0</v>
      </c>
      <c r="H153" t="str">
        <f>IF(D153="","",Data_Gantt!H149)</f>
        <v/>
      </c>
      <c r="I153" t="b">
        <f t="shared" si="2"/>
        <v>0</v>
      </c>
    </row>
    <row r="154" spans="1:9" x14ac:dyDescent="0.25">
      <c r="A154" s="80" t="str">
        <f>Data_Gantt!A150</f>
        <v>5.29</v>
      </c>
      <c r="B154" s="80" t="str">
        <f>'5 External Adaptations'!B31</f>
        <v>xxx</v>
      </c>
      <c r="C154" s="80" t="str">
        <f>'5 External Adaptations'!C31</f>
        <v>Company xxx</v>
      </c>
      <c r="D154" s="80" t="str">
        <f>IF(OR(Data_Gantt!D150="",Data_Gantt!D150=0,Data_Gantt!D150="-"),"",Data_Gantt!D150)</f>
        <v/>
      </c>
      <c r="E154" s="80" t="str">
        <f>IF(OR(Data_Gantt!E150="&lt; NA &gt;",Data_Gantt!E150=""),"",Data_Gantt!E150)</f>
        <v/>
      </c>
      <c r="F154" s="81">
        <f>Data_Gantt!F150</f>
        <v>0</v>
      </c>
      <c r="G154" s="81">
        <f>Data_Gantt!G150</f>
        <v>0</v>
      </c>
      <c r="H154" t="str">
        <f>IF(D154="","",Data_Gantt!H150)</f>
        <v/>
      </c>
      <c r="I154" t="b">
        <f t="shared" si="2"/>
        <v>0</v>
      </c>
    </row>
    <row r="155" spans="1:9" x14ac:dyDescent="0.25">
      <c r="A155" s="80" t="str">
        <f>Data_Gantt!A151</f>
        <v>5.30</v>
      </c>
      <c r="B155" s="80" t="str">
        <f>'5 External Adaptations'!B32</f>
        <v>xxx</v>
      </c>
      <c r="C155" s="80" t="str">
        <f>'5 External Adaptations'!C32</f>
        <v>Company xxx</v>
      </c>
      <c r="D155" s="80" t="str">
        <f>IF(OR(Data_Gantt!D151="",Data_Gantt!D151=0,Data_Gantt!D151="-"),"",Data_Gantt!D151)</f>
        <v/>
      </c>
      <c r="E155" s="80" t="str">
        <f>IF(OR(Data_Gantt!E151="&lt; NA &gt;",Data_Gantt!E151=""),"",Data_Gantt!E151)</f>
        <v/>
      </c>
      <c r="F155" s="81">
        <f>Data_Gantt!F151</f>
        <v>0</v>
      </c>
      <c r="G155" s="81">
        <f>Data_Gantt!G151</f>
        <v>0</v>
      </c>
      <c r="H155" t="str">
        <f>IF(D155="","",Data_Gantt!H151)</f>
        <v/>
      </c>
      <c r="I155" t="b">
        <f t="shared" si="2"/>
        <v>0</v>
      </c>
    </row>
    <row r="156" spans="1:9" x14ac:dyDescent="0.25">
      <c r="A156" s="84" t="str">
        <f>Data_Gantt!A152</f>
        <v>6.01</v>
      </c>
      <c r="B156" s="84" t="str">
        <f>Data_Gantt!B152</f>
        <v>xxx</v>
      </c>
      <c r="C156" s="84" t="str">
        <f>Data_Gantt!C152</f>
        <v>Company xxx</v>
      </c>
      <c r="D156" s="84" t="str">
        <f>IF(OR(Data_Gantt!D152="",Data_Gantt!D152=0,Data_Gantt!D152="-"),"",Data_Gantt!D152)</f>
        <v/>
      </c>
      <c r="E156" s="84" t="str">
        <f>IF(OR(Data_Gantt!E152="&lt; NA &gt;",Data_Gantt!E152=""),"",Data_Gantt!E152)</f>
        <v/>
      </c>
      <c r="F156" s="85">
        <f>Data_Gantt!F152</f>
        <v>0</v>
      </c>
      <c r="G156" s="85">
        <f>Data_Gantt!G152</f>
        <v>0</v>
      </c>
      <c r="H156" t="str">
        <f>IF(D156="","",Data_Gantt!H152)</f>
        <v/>
      </c>
      <c r="I156" t="b">
        <f t="shared" si="2"/>
        <v>0</v>
      </c>
    </row>
    <row r="157" spans="1:9" x14ac:dyDescent="0.25">
      <c r="A157" s="84" t="str">
        <f>Data_Gantt!A153</f>
        <v>6.02</v>
      </c>
      <c r="B157" s="84" t="str">
        <f>Data_Gantt!B153</f>
        <v>xxx</v>
      </c>
      <c r="C157" s="84" t="str">
        <f>Data_Gantt!C153</f>
        <v>Company xxx</v>
      </c>
      <c r="D157" s="84" t="str">
        <f>IF(OR(Data_Gantt!D153="",Data_Gantt!D153=0,Data_Gantt!D153="-"),"",Data_Gantt!D153)</f>
        <v/>
      </c>
      <c r="E157" s="84" t="str">
        <f>IF(OR(Data_Gantt!E153="&lt; NA &gt;",Data_Gantt!E153=""),"",Data_Gantt!E153)</f>
        <v/>
      </c>
      <c r="F157" s="85">
        <f>Data_Gantt!F153</f>
        <v>0</v>
      </c>
      <c r="G157" s="85">
        <f>Data_Gantt!G153</f>
        <v>0</v>
      </c>
      <c r="H157" t="str">
        <f>IF(D157="","",Data_Gantt!H153)</f>
        <v/>
      </c>
      <c r="I157" t="b">
        <f t="shared" si="2"/>
        <v>0</v>
      </c>
    </row>
    <row r="158" spans="1:9" x14ac:dyDescent="0.25">
      <c r="A158" s="84" t="str">
        <f>Data_Gantt!A154</f>
        <v>6.03</v>
      </c>
      <c r="B158" s="84" t="str">
        <f>Data_Gantt!B154</f>
        <v>xxx</v>
      </c>
      <c r="C158" s="84" t="str">
        <f>Data_Gantt!C154</f>
        <v>Company xxx</v>
      </c>
      <c r="D158" s="84" t="str">
        <f>IF(OR(Data_Gantt!D154="",Data_Gantt!D154=0,Data_Gantt!D154="-"),"",Data_Gantt!D154)</f>
        <v/>
      </c>
      <c r="E158" s="84" t="str">
        <f>IF(OR(Data_Gantt!E154="&lt; NA &gt;",Data_Gantt!E154=""),"",Data_Gantt!E154)</f>
        <v/>
      </c>
      <c r="F158" s="85">
        <f>Data_Gantt!F154</f>
        <v>0</v>
      </c>
      <c r="G158" s="85">
        <f>Data_Gantt!G154</f>
        <v>0</v>
      </c>
      <c r="H158" t="str">
        <f>IF(D158="","",Data_Gantt!H154)</f>
        <v/>
      </c>
      <c r="I158" t="b">
        <f t="shared" si="2"/>
        <v>0</v>
      </c>
    </row>
    <row r="159" spans="1:9" x14ac:dyDescent="0.25">
      <c r="A159" s="84" t="str">
        <f>Data_Gantt!A155</f>
        <v>6.04</v>
      </c>
      <c r="B159" s="84" t="str">
        <f>Data_Gantt!B155</f>
        <v>xxx</v>
      </c>
      <c r="C159" s="84" t="str">
        <f>Data_Gantt!C155</f>
        <v>Company xxx</v>
      </c>
      <c r="D159" s="84" t="str">
        <f>IF(OR(Data_Gantt!D155="",Data_Gantt!D155=0,Data_Gantt!D155="-"),"",Data_Gantt!D155)</f>
        <v/>
      </c>
      <c r="E159" s="84" t="str">
        <f>IF(OR(Data_Gantt!E155="&lt; NA &gt;",Data_Gantt!E155=""),"",Data_Gantt!E155)</f>
        <v/>
      </c>
      <c r="F159" s="85">
        <f>Data_Gantt!F155</f>
        <v>0</v>
      </c>
      <c r="G159" s="85">
        <f>Data_Gantt!G155</f>
        <v>0</v>
      </c>
      <c r="H159" t="str">
        <f>IF(D159="","",Data_Gantt!H155)</f>
        <v/>
      </c>
      <c r="I159" t="b">
        <f t="shared" si="2"/>
        <v>0</v>
      </c>
    </row>
    <row r="160" spans="1:9" x14ac:dyDescent="0.25">
      <c r="A160" s="84" t="str">
        <f>Data_Gantt!A156</f>
        <v>6.05</v>
      </c>
      <c r="B160" s="84" t="str">
        <f>Data_Gantt!B156</f>
        <v>xxx</v>
      </c>
      <c r="C160" s="84" t="str">
        <f>Data_Gantt!C156</f>
        <v>Company xxx</v>
      </c>
      <c r="D160" s="84" t="str">
        <f>IF(OR(Data_Gantt!D156="",Data_Gantt!D156=0,Data_Gantt!D156="-"),"",Data_Gantt!D156)</f>
        <v/>
      </c>
      <c r="E160" s="84" t="str">
        <f>IF(OR(Data_Gantt!E156="&lt; NA &gt;",Data_Gantt!E156=""),"",Data_Gantt!E156)</f>
        <v/>
      </c>
      <c r="F160" s="85">
        <f>Data_Gantt!F156</f>
        <v>0</v>
      </c>
      <c r="G160" s="85">
        <f>Data_Gantt!G156</f>
        <v>0</v>
      </c>
      <c r="H160" t="str">
        <f>IF(D160="","",Data_Gantt!H156)</f>
        <v/>
      </c>
      <c r="I160" t="b">
        <f t="shared" si="2"/>
        <v>0</v>
      </c>
    </row>
    <row r="161" spans="1:9" x14ac:dyDescent="0.25">
      <c r="A161" s="84" t="str">
        <f>Data_Gantt!A157</f>
        <v>6.06</v>
      </c>
      <c r="B161" s="84" t="str">
        <f>Data_Gantt!B157</f>
        <v>xxx</v>
      </c>
      <c r="C161" s="84" t="str">
        <f>Data_Gantt!C157</f>
        <v>Company xxx</v>
      </c>
      <c r="D161" s="84" t="str">
        <f>IF(OR(Data_Gantt!D157="",Data_Gantt!D157=0,Data_Gantt!D157="-"),"",Data_Gantt!D157)</f>
        <v/>
      </c>
      <c r="E161" s="84" t="str">
        <f>IF(OR(Data_Gantt!E157="&lt; NA &gt;",Data_Gantt!E157=""),"",Data_Gantt!E157)</f>
        <v/>
      </c>
      <c r="F161" s="85">
        <f>Data_Gantt!F157</f>
        <v>0</v>
      </c>
      <c r="G161" s="85">
        <f>Data_Gantt!G157</f>
        <v>0</v>
      </c>
      <c r="H161" t="str">
        <f>IF(D161="","",Data_Gantt!H157)</f>
        <v/>
      </c>
      <c r="I161" t="b">
        <f t="shared" si="2"/>
        <v>0</v>
      </c>
    </row>
    <row r="162" spans="1:9" x14ac:dyDescent="0.25">
      <c r="A162" s="84" t="str">
        <f>Data_Gantt!A158</f>
        <v>6.07</v>
      </c>
      <c r="B162" s="84" t="str">
        <f>Data_Gantt!B158</f>
        <v>xxx</v>
      </c>
      <c r="C162" s="84" t="str">
        <f>Data_Gantt!C158</f>
        <v>Company xxx</v>
      </c>
      <c r="D162" s="84" t="str">
        <f>IF(OR(Data_Gantt!D158="",Data_Gantt!D158=0,Data_Gantt!D158="-"),"",Data_Gantt!D158)</f>
        <v/>
      </c>
      <c r="E162" s="84" t="str">
        <f>IF(OR(Data_Gantt!E158="&lt; NA &gt;",Data_Gantt!E158=""),"",Data_Gantt!E158)</f>
        <v/>
      </c>
      <c r="F162" s="85">
        <f>Data_Gantt!F158</f>
        <v>0</v>
      </c>
      <c r="G162" s="85">
        <f>Data_Gantt!G158</f>
        <v>0</v>
      </c>
      <c r="H162" t="str">
        <f>IF(D162="","",Data_Gantt!H158)</f>
        <v/>
      </c>
      <c r="I162" t="b">
        <f t="shared" si="2"/>
        <v>0</v>
      </c>
    </row>
    <row r="163" spans="1:9" x14ac:dyDescent="0.25">
      <c r="A163" s="84" t="str">
        <f>Data_Gantt!A159</f>
        <v>6.08</v>
      </c>
      <c r="B163" s="84" t="str">
        <f>Data_Gantt!B159</f>
        <v>xxx</v>
      </c>
      <c r="C163" s="84" t="str">
        <f>Data_Gantt!C159</f>
        <v>Company xxx</v>
      </c>
      <c r="D163" s="84" t="str">
        <f>IF(OR(Data_Gantt!D159="",Data_Gantt!D159=0,Data_Gantt!D159="-"),"",Data_Gantt!D159)</f>
        <v/>
      </c>
      <c r="E163" s="84" t="str">
        <f>IF(OR(Data_Gantt!E159="&lt; NA &gt;",Data_Gantt!E159=""),"",Data_Gantt!E159)</f>
        <v/>
      </c>
      <c r="F163" s="85">
        <f>Data_Gantt!F159</f>
        <v>0</v>
      </c>
      <c r="G163" s="85">
        <f>Data_Gantt!G159</f>
        <v>0</v>
      </c>
      <c r="H163" t="str">
        <f>IF(D163="","",Data_Gantt!H159)</f>
        <v/>
      </c>
      <c r="I163" t="b">
        <f t="shared" si="2"/>
        <v>0</v>
      </c>
    </row>
    <row r="164" spans="1:9" x14ac:dyDescent="0.25">
      <c r="A164" s="84" t="str">
        <f>Data_Gantt!A160</f>
        <v>6.09</v>
      </c>
      <c r="B164" s="84" t="str">
        <f>Data_Gantt!B160</f>
        <v>xxx</v>
      </c>
      <c r="C164" s="84" t="str">
        <f>Data_Gantt!C160</f>
        <v>Company xxx</v>
      </c>
      <c r="D164" s="84" t="str">
        <f>IF(OR(Data_Gantt!D160="",Data_Gantt!D160=0,Data_Gantt!D160="-"),"",Data_Gantt!D160)</f>
        <v/>
      </c>
      <c r="E164" s="84" t="str">
        <f>IF(OR(Data_Gantt!E160="&lt; NA &gt;",Data_Gantt!E160=""),"",Data_Gantt!E160)</f>
        <v/>
      </c>
      <c r="F164" s="85">
        <f>Data_Gantt!F160</f>
        <v>0</v>
      </c>
      <c r="G164" s="85">
        <f>Data_Gantt!G160</f>
        <v>0</v>
      </c>
      <c r="H164" t="str">
        <f>IF(D164="","",Data_Gantt!H160)</f>
        <v/>
      </c>
      <c r="I164" t="b">
        <f t="shared" si="2"/>
        <v>0</v>
      </c>
    </row>
    <row r="165" spans="1:9" x14ac:dyDescent="0.25">
      <c r="A165" s="84" t="str">
        <f>Data_Gantt!A161</f>
        <v>6.10</v>
      </c>
      <c r="B165" s="84" t="str">
        <f>Data_Gantt!B161</f>
        <v>xxx</v>
      </c>
      <c r="C165" s="84" t="str">
        <f>Data_Gantt!C161</f>
        <v>Company xxx</v>
      </c>
      <c r="D165" s="84" t="str">
        <f>IF(OR(Data_Gantt!D161="",Data_Gantt!D161=0,Data_Gantt!D161="-"),"",Data_Gantt!D161)</f>
        <v/>
      </c>
      <c r="E165" s="84" t="str">
        <f>IF(OR(Data_Gantt!E161="&lt; NA &gt;",Data_Gantt!E161=""),"",Data_Gantt!E161)</f>
        <v/>
      </c>
      <c r="F165" s="85">
        <f>Data_Gantt!F161</f>
        <v>0</v>
      </c>
      <c r="G165" s="85">
        <f>Data_Gantt!G161</f>
        <v>0</v>
      </c>
      <c r="H165" t="str">
        <f>IF(D165="","",Data_Gantt!H161)</f>
        <v/>
      </c>
      <c r="I165" t="b">
        <f t="shared" si="2"/>
        <v>0</v>
      </c>
    </row>
    <row r="166" spans="1:9" x14ac:dyDescent="0.25">
      <c r="A166" s="84" t="str">
        <f>Data_Gantt!A162</f>
        <v>6.11</v>
      </c>
      <c r="B166" s="84" t="str">
        <f>Data_Gantt!B162</f>
        <v>xxx</v>
      </c>
      <c r="C166" s="84" t="str">
        <f>Data_Gantt!C162</f>
        <v>Company xxx</v>
      </c>
      <c r="D166" s="84" t="str">
        <f>IF(OR(Data_Gantt!D162="",Data_Gantt!D162=0,Data_Gantt!D162="-"),"",Data_Gantt!D162)</f>
        <v/>
      </c>
      <c r="E166" s="84" t="str">
        <f>IF(OR(Data_Gantt!E162="&lt; NA &gt;",Data_Gantt!E162=""),"",Data_Gantt!E162)</f>
        <v/>
      </c>
      <c r="F166" s="85">
        <f>Data_Gantt!F162</f>
        <v>0</v>
      </c>
      <c r="G166" s="85">
        <f>Data_Gantt!G162</f>
        <v>0</v>
      </c>
      <c r="H166" t="str">
        <f>IF(D166="","",Data_Gantt!H162)</f>
        <v/>
      </c>
      <c r="I166" t="b">
        <f t="shared" si="2"/>
        <v>0</v>
      </c>
    </row>
    <row r="167" spans="1:9" x14ac:dyDescent="0.25">
      <c r="A167" s="84" t="str">
        <f>Data_Gantt!A163</f>
        <v>6.12</v>
      </c>
      <c r="B167" s="84" t="str">
        <f>Data_Gantt!B163</f>
        <v>xxx</v>
      </c>
      <c r="C167" s="84" t="str">
        <f>Data_Gantt!C163</f>
        <v>Company xxx</v>
      </c>
      <c r="D167" s="84" t="str">
        <f>IF(OR(Data_Gantt!D163="",Data_Gantt!D163=0,Data_Gantt!D163="-"),"",Data_Gantt!D163)</f>
        <v/>
      </c>
      <c r="E167" s="84" t="str">
        <f>IF(OR(Data_Gantt!E163="&lt; NA &gt;",Data_Gantt!E163=""),"",Data_Gantt!E163)</f>
        <v/>
      </c>
      <c r="F167" s="85">
        <f>Data_Gantt!F163</f>
        <v>0</v>
      </c>
      <c r="G167" s="85">
        <f>Data_Gantt!G163</f>
        <v>0</v>
      </c>
      <c r="H167" t="str">
        <f>IF(D167="","",Data_Gantt!H163)</f>
        <v/>
      </c>
      <c r="I167" t="b">
        <f t="shared" si="2"/>
        <v>0</v>
      </c>
    </row>
    <row r="168" spans="1:9" x14ac:dyDescent="0.25">
      <c r="A168" s="84" t="str">
        <f>Data_Gantt!A164</f>
        <v>6.13</v>
      </c>
      <c r="B168" s="84" t="str">
        <f>Data_Gantt!B164</f>
        <v>xxx</v>
      </c>
      <c r="C168" s="84" t="str">
        <f>Data_Gantt!C164</f>
        <v>Company xxx</v>
      </c>
      <c r="D168" s="84" t="str">
        <f>IF(OR(Data_Gantt!D164="",Data_Gantt!D164=0,Data_Gantt!D164="-"),"",Data_Gantt!D164)</f>
        <v/>
      </c>
      <c r="E168" s="84" t="str">
        <f>IF(OR(Data_Gantt!E164="&lt; NA &gt;",Data_Gantt!E164=""),"",Data_Gantt!E164)</f>
        <v/>
      </c>
      <c r="F168" s="85">
        <f>Data_Gantt!F164</f>
        <v>0</v>
      </c>
      <c r="G168" s="85">
        <f>Data_Gantt!G164</f>
        <v>0</v>
      </c>
      <c r="H168" t="str">
        <f>IF(D168="","",Data_Gantt!H164)</f>
        <v/>
      </c>
      <c r="I168" t="b">
        <f t="shared" si="2"/>
        <v>0</v>
      </c>
    </row>
    <row r="169" spans="1:9" x14ac:dyDescent="0.25">
      <c r="A169" s="84" t="str">
        <f>Data_Gantt!A165</f>
        <v>6.14</v>
      </c>
      <c r="B169" s="84" t="str">
        <f>Data_Gantt!B165</f>
        <v>xxx</v>
      </c>
      <c r="C169" s="84" t="str">
        <f>Data_Gantt!C165</f>
        <v>Company xxx</v>
      </c>
      <c r="D169" s="84" t="str">
        <f>IF(OR(Data_Gantt!D165="",Data_Gantt!D165=0,Data_Gantt!D165="-"),"",Data_Gantt!D165)</f>
        <v/>
      </c>
      <c r="E169" s="84" t="str">
        <f>IF(OR(Data_Gantt!E165="&lt; NA &gt;",Data_Gantt!E165=""),"",Data_Gantt!E165)</f>
        <v/>
      </c>
      <c r="F169" s="85">
        <f>Data_Gantt!F165</f>
        <v>0</v>
      </c>
      <c r="G169" s="85">
        <f>Data_Gantt!G165</f>
        <v>0</v>
      </c>
      <c r="H169" t="str">
        <f>IF(D169="","",Data_Gantt!H165)</f>
        <v/>
      </c>
      <c r="I169" t="b">
        <f t="shared" si="2"/>
        <v>0</v>
      </c>
    </row>
    <row r="170" spans="1:9" x14ac:dyDescent="0.25">
      <c r="A170" s="84" t="str">
        <f>Data_Gantt!A166</f>
        <v>6.15</v>
      </c>
      <c r="B170" s="84" t="str">
        <f>Data_Gantt!B166</f>
        <v>xxx</v>
      </c>
      <c r="C170" s="84" t="str">
        <f>Data_Gantt!C166</f>
        <v>Company xxx</v>
      </c>
      <c r="D170" s="84" t="str">
        <f>IF(OR(Data_Gantt!D166="",Data_Gantt!D166=0,Data_Gantt!D166="-"),"",Data_Gantt!D166)</f>
        <v/>
      </c>
      <c r="E170" s="84" t="str">
        <f>IF(OR(Data_Gantt!E166="&lt; NA &gt;",Data_Gantt!E166=""),"",Data_Gantt!E166)</f>
        <v/>
      </c>
      <c r="F170" s="85">
        <f>Data_Gantt!F166</f>
        <v>0</v>
      </c>
      <c r="G170" s="85">
        <f>Data_Gantt!G166</f>
        <v>0</v>
      </c>
      <c r="H170" t="str">
        <f>IF(D170="","",Data_Gantt!H166)</f>
        <v/>
      </c>
      <c r="I170" t="b">
        <f t="shared" si="2"/>
        <v>0</v>
      </c>
    </row>
    <row r="171" spans="1:9" x14ac:dyDescent="0.25">
      <c r="A171" s="84" t="str">
        <f>Data_Gantt!A167</f>
        <v>6.16</v>
      </c>
      <c r="B171" s="84" t="str">
        <f>Data_Gantt!B167</f>
        <v>xxx</v>
      </c>
      <c r="C171" s="84" t="str">
        <f>Data_Gantt!C167</f>
        <v>Company xxx</v>
      </c>
      <c r="D171" s="84" t="str">
        <f>IF(OR(Data_Gantt!D167="",Data_Gantt!D167=0,Data_Gantt!D167="-"),"",Data_Gantt!D167)</f>
        <v/>
      </c>
      <c r="E171" s="84" t="str">
        <f>IF(OR(Data_Gantt!E167="&lt; NA &gt;",Data_Gantt!E167=""),"",Data_Gantt!E167)</f>
        <v/>
      </c>
      <c r="F171" s="85">
        <f>Data_Gantt!F167</f>
        <v>0</v>
      </c>
      <c r="G171" s="85">
        <f>Data_Gantt!G167</f>
        <v>0</v>
      </c>
      <c r="H171" t="str">
        <f>IF(D171="","",Data_Gantt!H167)</f>
        <v/>
      </c>
      <c r="I171" t="b">
        <f t="shared" si="2"/>
        <v>0</v>
      </c>
    </row>
    <row r="172" spans="1:9" x14ac:dyDescent="0.25">
      <c r="A172" s="84" t="str">
        <f>Data_Gantt!A168</f>
        <v>6.17</v>
      </c>
      <c r="B172" s="84" t="str">
        <f>Data_Gantt!B168</f>
        <v>xxx</v>
      </c>
      <c r="C172" s="84" t="str">
        <f>Data_Gantt!C168</f>
        <v>Company xxx</v>
      </c>
      <c r="D172" s="84" t="str">
        <f>IF(OR(Data_Gantt!D168="",Data_Gantt!D168=0,Data_Gantt!D168="-"),"",Data_Gantt!D168)</f>
        <v/>
      </c>
      <c r="E172" s="84" t="str">
        <f>IF(OR(Data_Gantt!E168="&lt; NA &gt;",Data_Gantt!E168=""),"",Data_Gantt!E168)</f>
        <v/>
      </c>
      <c r="F172" s="85">
        <f>Data_Gantt!F168</f>
        <v>0</v>
      </c>
      <c r="G172" s="85">
        <f>Data_Gantt!G168</f>
        <v>0</v>
      </c>
      <c r="H172" t="str">
        <f>IF(D172="","",Data_Gantt!H168)</f>
        <v/>
      </c>
      <c r="I172" t="b">
        <f t="shared" si="2"/>
        <v>0</v>
      </c>
    </row>
    <row r="173" spans="1:9" x14ac:dyDescent="0.25">
      <c r="A173" s="84" t="str">
        <f>Data_Gantt!A169</f>
        <v>6.18</v>
      </c>
      <c r="B173" s="84" t="str">
        <f>Data_Gantt!B169</f>
        <v>xxx</v>
      </c>
      <c r="C173" s="84" t="str">
        <f>Data_Gantt!C169</f>
        <v>Company xxx</v>
      </c>
      <c r="D173" s="84" t="str">
        <f>IF(OR(Data_Gantt!D169="",Data_Gantt!D169=0,Data_Gantt!D169="-"),"",Data_Gantt!D169)</f>
        <v/>
      </c>
      <c r="E173" s="84" t="str">
        <f>IF(OR(Data_Gantt!E169="&lt; NA &gt;",Data_Gantt!E169=""),"",Data_Gantt!E169)</f>
        <v/>
      </c>
      <c r="F173" s="85">
        <f>Data_Gantt!F169</f>
        <v>0</v>
      </c>
      <c r="G173" s="85">
        <f>Data_Gantt!G169</f>
        <v>0</v>
      </c>
      <c r="H173" t="str">
        <f>IF(D173="","",Data_Gantt!H169)</f>
        <v/>
      </c>
      <c r="I173" t="b">
        <f t="shared" si="2"/>
        <v>0</v>
      </c>
    </row>
    <row r="174" spans="1:9" x14ac:dyDescent="0.25">
      <c r="A174" s="84" t="str">
        <f>Data_Gantt!A170</f>
        <v>6.19</v>
      </c>
      <c r="B174" s="84" t="str">
        <f>Data_Gantt!B170</f>
        <v>xxx</v>
      </c>
      <c r="C174" s="84" t="str">
        <f>Data_Gantt!C170</f>
        <v>Company xxx</v>
      </c>
      <c r="D174" s="84" t="str">
        <f>IF(OR(Data_Gantt!D170="",Data_Gantt!D170=0,Data_Gantt!D170="-"),"",Data_Gantt!D170)</f>
        <v/>
      </c>
      <c r="E174" s="84" t="str">
        <f>IF(OR(Data_Gantt!E170="&lt; NA &gt;",Data_Gantt!E170=""),"",Data_Gantt!E170)</f>
        <v/>
      </c>
      <c r="F174" s="85">
        <f>Data_Gantt!F170</f>
        <v>0</v>
      </c>
      <c r="G174" s="85">
        <f>Data_Gantt!G170</f>
        <v>0</v>
      </c>
      <c r="H174" t="str">
        <f>IF(D174="","",Data_Gantt!H170)</f>
        <v/>
      </c>
      <c r="I174" t="b">
        <f t="shared" si="2"/>
        <v>0</v>
      </c>
    </row>
    <row r="175" spans="1:9" x14ac:dyDescent="0.25">
      <c r="A175" s="84" t="str">
        <f>Data_Gantt!A171</f>
        <v>6.20</v>
      </c>
      <c r="B175" s="84" t="str">
        <f>Data_Gantt!B171</f>
        <v>xxx</v>
      </c>
      <c r="C175" s="84" t="str">
        <f>Data_Gantt!C171</f>
        <v>Company xxx</v>
      </c>
      <c r="D175" s="84" t="str">
        <f>IF(OR(Data_Gantt!D171="",Data_Gantt!D171=0,Data_Gantt!D171="-"),"",Data_Gantt!D171)</f>
        <v/>
      </c>
      <c r="E175" s="84" t="str">
        <f>IF(OR(Data_Gantt!E171="&lt; NA &gt;",Data_Gantt!E171=""),"",Data_Gantt!E171)</f>
        <v/>
      </c>
      <c r="F175" s="85">
        <f>Data_Gantt!F171</f>
        <v>0</v>
      </c>
      <c r="G175" s="85">
        <f>Data_Gantt!G171</f>
        <v>0</v>
      </c>
      <c r="H175" t="str">
        <f>IF(D175="","",Data_Gantt!H171)</f>
        <v/>
      </c>
      <c r="I175" t="b">
        <f t="shared" si="2"/>
        <v>0</v>
      </c>
    </row>
    <row r="176" spans="1:9" x14ac:dyDescent="0.25">
      <c r="A176" s="84" t="str">
        <f>Data_Gantt!A172</f>
        <v>6.21</v>
      </c>
      <c r="B176" s="84" t="str">
        <f>Data_Gantt!B172</f>
        <v>xxx</v>
      </c>
      <c r="C176" s="84" t="str">
        <f>Data_Gantt!C172</f>
        <v>Company xxx</v>
      </c>
      <c r="D176" s="84" t="str">
        <f>IF(OR(Data_Gantt!D172="",Data_Gantt!D172=0,Data_Gantt!D172="-"),"",Data_Gantt!D172)</f>
        <v/>
      </c>
      <c r="E176" s="84" t="str">
        <f>IF(OR(Data_Gantt!E172="&lt; NA &gt;",Data_Gantt!E172=""),"",Data_Gantt!E172)</f>
        <v/>
      </c>
      <c r="F176" s="85">
        <f>Data_Gantt!F172</f>
        <v>0</v>
      </c>
      <c r="G176" s="85">
        <f>Data_Gantt!G172</f>
        <v>0</v>
      </c>
      <c r="H176" t="str">
        <f>IF(D176="","",Data_Gantt!H172)</f>
        <v/>
      </c>
      <c r="I176" t="b">
        <f t="shared" si="2"/>
        <v>0</v>
      </c>
    </row>
    <row r="177" spans="1:9" x14ac:dyDescent="0.25">
      <c r="A177" s="84" t="str">
        <f>Data_Gantt!A173</f>
        <v>6.22</v>
      </c>
      <c r="B177" s="84" t="str">
        <f>Data_Gantt!B173</f>
        <v>xxx</v>
      </c>
      <c r="C177" s="84" t="str">
        <f>Data_Gantt!C173</f>
        <v>Company xxx</v>
      </c>
      <c r="D177" s="84" t="str">
        <f>IF(OR(Data_Gantt!D173="",Data_Gantt!D173=0,Data_Gantt!D173="-"),"",Data_Gantt!D173)</f>
        <v/>
      </c>
      <c r="E177" s="84" t="str">
        <f>IF(OR(Data_Gantt!E173="&lt; NA &gt;",Data_Gantt!E173=""),"",Data_Gantt!E173)</f>
        <v/>
      </c>
      <c r="F177" s="85">
        <f>Data_Gantt!F173</f>
        <v>0</v>
      </c>
      <c r="G177" s="85">
        <f>Data_Gantt!G173</f>
        <v>0</v>
      </c>
      <c r="H177" t="str">
        <f>IF(D177="","",Data_Gantt!H173)</f>
        <v/>
      </c>
      <c r="I177" t="b">
        <f t="shared" si="2"/>
        <v>0</v>
      </c>
    </row>
    <row r="178" spans="1:9" x14ac:dyDescent="0.25">
      <c r="A178" s="84" t="str">
        <f>Data_Gantt!A174</f>
        <v>6.23</v>
      </c>
      <c r="B178" s="84" t="str">
        <f>Data_Gantt!B174</f>
        <v>xxx</v>
      </c>
      <c r="C178" s="84" t="str">
        <f>Data_Gantt!C174</f>
        <v>Company xxx</v>
      </c>
      <c r="D178" s="84" t="str">
        <f>IF(OR(Data_Gantt!D174="",Data_Gantt!D174=0,Data_Gantt!D174="-"),"",Data_Gantt!D174)</f>
        <v/>
      </c>
      <c r="E178" s="84" t="str">
        <f>IF(OR(Data_Gantt!E174="&lt; NA &gt;",Data_Gantt!E174=""),"",Data_Gantt!E174)</f>
        <v/>
      </c>
      <c r="F178" s="85">
        <f>Data_Gantt!F174</f>
        <v>0</v>
      </c>
      <c r="G178" s="85">
        <f>Data_Gantt!G174</f>
        <v>0</v>
      </c>
      <c r="H178" t="str">
        <f>IF(D178="","",Data_Gantt!H174)</f>
        <v/>
      </c>
      <c r="I178" t="b">
        <f t="shared" si="2"/>
        <v>0</v>
      </c>
    </row>
    <row r="179" spans="1:9" x14ac:dyDescent="0.25">
      <c r="A179" s="84" t="str">
        <f>Data_Gantt!A175</f>
        <v>6.24</v>
      </c>
      <c r="B179" s="84" t="str">
        <f>Data_Gantt!B175</f>
        <v>xxx</v>
      </c>
      <c r="C179" s="84" t="str">
        <f>Data_Gantt!C175</f>
        <v>Company xxx</v>
      </c>
      <c r="D179" s="84" t="str">
        <f>IF(OR(Data_Gantt!D175="",Data_Gantt!D175=0,Data_Gantt!D175="-"),"",Data_Gantt!D175)</f>
        <v/>
      </c>
      <c r="E179" s="84" t="str">
        <f>IF(OR(Data_Gantt!E175="&lt; NA &gt;",Data_Gantt!E175=""),"",Data_Gantt!E175)</f>
        <v/>
      </c>
      <c r="F179" s="85">
        <f>Data_Gantt!F175</f>
        <v>0</v>
      </c>
      <c r="G179" s="85">
        <f>Data_Gantt!G175</f>
        <v>0</v>
      </c>
      <c r="H179" t="str">
        <f>IF(D179="","",Data_Gantt!H175)</f>
        <v/>
      </c>
      <c r="I179" t="b">
        <f t="shared" si="2"/>
        <v>0</v>
      </c>
    </row>
    <row r="180" spans="1:9" x14ac:dyDescent="0.25">
      <c r="A180" s="84" t="str">
        <f>Data_Gantt!A176</f>
        <v>6.25</v>
      </c>
      <c r="B180" s="84" t="str">
        <f>Data_Gantt!B176</f>
        <v>xxx</v>
      </c>
      <c r="C180" s="84" t="str">
        <f>Data_Gantt!C176</f>
        <v>Company xxx</v>
      </c>
      <c r="D180" s="84" t="str">
        <f>IF(OR(Data_Gantt!D176="",Data_Gantt!D176=0,Data_Gantt!D176="-"),"",Data_Gantt!D176)</f>
        <v/>
      </c>
      <c r="E180" s="84" t="str">
        <f>IF(OR(Data_Gantt!E176="&lt; NA &gt;",Data_Gantt!E176=""),"",Data_Gantt!E176)</f>
        <v/>
      </c>
      <c r="F180" s="85">
        <f>Data_Gantt!F176</f>
        <v>0</v>
      </c>
      <c r="G180" s="85">
        <f>Data_Gantt!G176</f>
        <v>0</v>
      </c>
      <c r="H180" t="str">
        <f>IF(D180="","",Data_Gantt!H176)</f>
        <v/>
      </c>
      <c r="I180" t="b">
        <f t="shared" si="2"/>
        <v>0</v>
      </c>
    </row>
    <row r="181" spans="1:9" x14ac:dyDescent="0.25">
      <c r="A181" s="84" t="str">
        <f>Data_Gantt!A177</f>
        <v>6.26</v>
      </c>
      <c r="B181" s="84" t="str">
        <f>Data_Gantt!B177</f>
        <v>xxx</v>
      </c>
      <c r="C181" s="84" t="str">
        <f>Data_Gantt!C177</f>
        <v>Company xxx</v>
      </c>
      <c r="D181" s="84" t="str">
        <f>IF(OR(Data_Gantt!D177="",Data_Gantt!D177=0,Data_Gantt!D177="-"),"",Data_Gantt!D177)</f>
        <v/>
      </c>
      <c r="E181" s="84" t="str">
        <f>IF(OR(Data_Gantt!E177="&lt; NA &gt;",Data_Gantt!E177=""),"",Data_Gantt!E177)</f>
        <v/>
      </c>
      <c r="F181" s="85">
        <f>Data_Gantt!F177</f>
        <v>0</v>
      </c>
      <c r="G181" s="85">
        <f>Data_Gantt!G177</f>
        <v>0</v>
      </c>
      <c r="H181" t="str">
        <f>IF(D181="","",Data_Gantt!H177)</f>
        <v/>
      </c>
      <c r="I181" t="b">
        <f t="shared" si="2"/>
        <v>0</v>
      </c>
    </row>
    <row r="182" spans="1:9" x14ac:dyDescent="0.25">
      <c r="A182" s="84" t="str">
        <f>Data_Gantt!A178</f>
        <v>6.27</v>
      </c>
      <c r="B182" s="84" t="str">
        <f>Data_Gantt!B178</f>
        <v>xxx</v>
      </c>
      <c r="C182" s="84" t="str">
        <f>Data_Gantt!C178</f>
        <v>Company xxx</v>
      </c>
      <c r="D182" s="84" t="str">
        <f>IF(OR(Data_Gantt!D178="",Data_Gantt!D178=0,Data_Gantt!D178="-"),"",Data_Gantt!D178)</f>
        <v/>
      </c>
      <c r="E182" s="84" t="str">
        <f>IF(OR(Data_Gantt!E178="&lt; NA &gt;",Data_Gantt!E178=""),"",Data_Gantt!E178)</f>
        <v/>
      </c>
      <c r="F182" s="85">
        <f>Data_Gantt!F178</f>
        <v>0</v>
      </c>
      <c r="G182" s="85">
        <f>Data_Gantt!G178</f>
        <v>0</v>
      </c>
      <c r="H182" t="str">
        <f>IF(D182="","",Data_Gantt!H178)</f>
        <v/>
      </c>
      <c r="I182" t="b">
        <f t="shared" si="2"/>
        <v>0</v>
      </c>
    </row>
    <row r="183" spans="1:9" x14ac:dyDescent="0.25">
      <c r="A183" s="84" t="str">
        <f>Data_Gantt!A179</f>
        <v>6.28</v>
      </c>
      <c r="B183" s="84" t="str">
        <f>Data_Gantt!B179</f>
        <v>xxx</v>
      </c>
      <c r="C183" s="84" t="str">
        <f>Data_Gantt!C179</f>
        <v>Company xxx</v>
      </c>
      <c r="D183" s="84" t="str">
        <f>IF(OR(Data_Gantt!D179="",Data_Gantt!D179=0,Data_Gantt!D179="-"),"",Data_Gantt!D179)</f>
        <v/>
      </c>
      <c r="E183" s="84" t="str">
        <f>IF(OR(Data_Gantt!E179="&lt; NA &gt;",Data_Gantt!E179=""),"",Data_Gantt!E179)</f>
        <v/>
      </c>
      <c r="F183" s="85">
        <f>Data_Gantt!F179</f>
        <v>0</v>
      </c>
      <c r="G183" s="85">
        <f>Data_Gantt!G179</f>
        <v>0</v>
      </c>
      <c r="H183" t="str">
        <f>IF(D183="","",Data_Gantt!H179)</f>
        <v/>
      </c>
      <c r="I183" t="b">
        <f t="shared" si="2"/>
        <v>0</v>
      </c>
    </row>
    <row r="184" spans="1:9" x14ac:dyDescent="0.25">
      <c r="A184" s="84" t="str">
        <f>Data_Gantt!A180</f>
        <v>6.29</v>
      </c>
      <c r="B184" s="84" t="str">
        <f>Data_Gantt!B180</f>
        <v>xxx</v>
      </c>
      <c r="C184" s="84" t="str">
        <f>Data_Gantt!C180</f>
        <v>Company xxx</v>
      </c>
      <c r="D184" s="84" t="str">
        <f>IF(OR(Data_Gantt!D180="",Data_Gantt!D180=0,Data_Gantt!D180="-"),"",Data_Gantt!D180)</f>
        <v/>
      </c>
      <c r="E184" s="84" t="str">
        <f>IF(OR(Data_Gantt!E180="&lt; NA &gt;",Data_Gantt!E180=""),"",Data_Gantt!E180)</f>
        <v/>
      </c>
      <c r="F184" s="85">
        <f>Data_Gantt!F180</f>
        <v>0</v>
      </c>
      <c r="G184" s="85">
        <f>Data_Gantt!G180</f>
        <v>0</v>
      </c>
      <c r="H184" t="str">
        <f>IF(D184="","",Data_Gantt!H180)</f>
        <v/>
      </c>
      <c r="I184" t="b">
        <f t="shared" si="2"/>
        <v>0</v>
      </c>
    </row>
    <row r="185" spans="1:9" x14ac:dyDescent="0.25">
      <c r="A185" s="84" t="str">
        <f>Data_Gantt!A181</f>
        <v>6.30</v>
      </c>
      <c r="B185" s="84" t="str">
        <f>Data_Gantt!B181</f>
        <v>xxx</v>
      </c>
      <c r="C185" s="84" t="str">
        <f>Data_Gantt!C181</f>
        <v>Company xxx</v>
      </c>
      <c r="D185" s="84" t="str">
        <f>IF(OR(Data_Gantt!D181="",Data_Gantt!D181=0,Data_Gantt!D181="-"),"",Data_Gantt!D181)</f>
        <v/>
      </c>
      <c r="E185" s="84" t="str">
        <f>IF(OR(Data_Gantt!E181="&lt; NA &gt;",Data_Gantt!E181=""),"",Data_Gantt!E181)</f>
        <v/>
      </c>
      <c r="F185" s="85">
        <f>Data_Gantt!F181</f>
        <v>0</v>
      </c>
      <c r="G185" s="85">
        <f>Data_Gantt!G181</f>
        <v>0</v>
      </c>
      <c r="H185" t="str">
        <f>IF(D185="","",Data_Gantt!H181)</f>
        <v/>
      </c>
      <c r="I185" t="b">
        <f t="shared" si="2"/>
        <v>0</v>
      </c>
    </row>
  </sheetData>
  <autoFilter ref="A5:DY185" xr:uid="{00000000-0001-0000-0200-000000000000}"/>
  <conditionalFormatting sqref="I6:I185">
    <cfRule type="dataBar" priority="12">
      <dataBar>
        <cfvo type="num" val="0"/>
        <cfvo type="num" val="1"/>
        <color rgb="FF63C384"/>
      </dataBar>
    </cfRule>
  </conditionalFormatting>
  <conditionalFormatting sqref="J6:DY185">
    <cfRule type="expression" dxfId="21" priority="143">
      <formula>(J$5&gt;=$F6)*(J$5&lt;=$G6)*($F6&lt;&gt;"")</formula>
    </cfRule>
    <cfRule type="expression" dxfId="20" priority="144">
      <formula>(#REF!="Ja")*(J$5=$F6)</formula>
    </cfRule>
    <cfRule type="expression" dxfId="19" priority="145">
      <formula>(TODAY()&gt;$G6)*(#REF!&lt;1)*(J$5&gt;=$F6)*(J$5&lt;=$G6)</formula>
    </cfRule>
  </conditionalFormatting>
  <pageMargins left="0.75" right="0.75" top="1" bottom="1" header="0.5" footer="0.5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56018769-710C-4337-928F-9CD6C487AB37}">
            <xm:f>List!$A$6</xm:f>
            <x14:dxf>
              <fill>
                <patternFill>
                  <bgColor rgb="FFFFFF00"/>
                </patternFill>
              </fill>
            </x14:dxf>
          </x14:cfRule>
          <x14:cfRule type="cellIs" priority="2" operator="equal" id="{C8DABD58-47B3-451A-AD52-7E68A48968BA}">
            <xm:f>List!$A$7</xm:f>
            <x14:dxf>
              <fill>
                <patternFill>
                  <bgColor rgb="FFFFC000"/>
                </patternFill>
              </fill>
            </x14:dxf>
          </x14:cfRule>
          <x14:cfRule type="cellIs" priority="3" operator="equal" id="{30E74FC3-6263-4B25-A070-DD8F5462C4D2}">
            <xm:f>List!$A$5</xm:f>
            <x14:dxf>
              <fill>
                <patternFill>
                  <bgColor theme="2"/>
                </patternFill>
              </fill>
            </x14:dxf>
          </x14:cfRule>
          <x14:cfRule type="cellIs" priority="4" operator="equal" id="{7DC257C8-ED67-44B6-9354-94F74407A0AB}">
            <xm:f>List!$A$4</xm:f>
            <x14:dxf>
              <fill>
                <patternFill>
                  <bgColor rgb="FFFF0000"/>
                </patternFill>
              </fill>
            </x14:dxf>
          </x14:cfRule>
          <x14:cfRule type="cellIs" priority="5" operator="equal" id="{8ED4C6D7-588F-484F-98ED-C6E5BD2110FC}">
            <xm:f>List!$A$3</xm:f>
            <x14:dxf>
              <fill>
                <patternFill>
                  <bgColor rgb="FF00B0F0"/>
                </patternFill>
              </fill>
            </x14:dxf>
          </x14:cfRule>
          <x14:cfRule type="cellIs" priority="6" operator="equal" id="{EC9FBEC3-8D48-47F4-A8C7-0FADF068673D}">
            <xm:f>List!$A$2</xm:f>
            <x14:dxf>
              <fill>
                <patternFill>
                  <bgColor rgb="FF92D050"/>
                </patternFill>
              </fill>
            </x14:dxf>
          </x14:cfRule>
          <xm:sqref>H6:H185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workbookViewId="0">
      <selection activeCell="F3" sqref="F3"/>
    </sheetView>
  </sheetViews>
  <sheetFormatPr defaultRowHeight="15" x14ac:dyDescent="0.25"/>
  <cols>
    <col min="1" max="1" width="24" customWidth="1"/>
    <col min="2" max="2" width="14" customWidth="1"/>
    <col min="4" max="4" width="14" customWidth="1"/>
    <col min="5" max="5" width="10" customWidth="1"/>
    <col min="6" max="6" width="8" customWidth="1"/>
  </cols>
  <sheetData>
    <row r="1" spans="1:6" ht="18.75" x14ac:dyDescent="0.3">
      <c r="A1" s="75" t="s">
        <v>39</v>
      </c>
    </row>
    <row r="2" spans="1:6" x14ac:dyDescent="0.25">
      <c r="D2" s="71" t="s">
        <v>14</v>
      </c>
      <c r="E2" s="71" t="s">
        <v>40</v>
      </c>
      <c r="F2" s="71" t="s">
        <v>41</v>
      </c>
    </row>
    <row r="3" spans="1:6" x14ac:dyDescent="0.25">
      <c r="A3" t="s">
        <v>42</v>
      </c>
      <c r="B3">
        <f>COUNTIF(Gantt!I6:I185,"SANT")</f>
        <v>0</v>
      </c>
      <c r="D3" t="s">
        <v>21</v>
      </c>
      <c r="E3">
        <f>COUNTIF(Gantt!H6:H185,"Finished")</f>
        <v>0</v>
      </c>
    </row>
    <row r="4" spans="1:6" x14ac:dyDescent="0.25">
      <c r="A4" t="s">
        <v>43</v>
      </c>
      <c r="B4" s="74">
        <f>IFERROR(AVERAGEIF(Gantt!I6:I185,"SANT",Gantt!#REF!),0)</f>
        <v>0</v>
      </c>
      <c r="D4" t="s">
        <v>44</v>
      </c>
      <c r="E4">
        <f>COUNTIF(Gantt!H6:H185,"In progress")</f>
        <v>0</v>
      </c>
    </row>
    <row r="5" spans="1:6" x14ac:dyDescent="0.25">
      <c r="D5" t="s">
        <v>45</v>
      </c>
      <c r="E5">
        <f>COUNTIF(Gantt!H6:H185,"Risk")</f>
        <v>0</v>
      </c>
    </row>
    <row r="6" spans="1:6" x14ac:dyDescent="0.25">
      <c r="D6" t="s">
        <v>46</v>
      </c>
      <c r="E6">
        <f>COUNTIF(Gantt!H6:H185,"Investigation")</f>
        <v>0</v>
      </c>
    </row>
    <row r="7" spans="1:6" x14ac:dyDescent="0.25">
      <c r="D7" t="s">
        <v>47</v>
      </c>
      <c r="E7">
        <f>COUNTIF(Gantt!H6:H185,"Delayed")</f>
        <v>0</v>
      </c>
    </row>
    <row r="8" spans="1:6" x14ac:dyDescent="0.25">
      <c r="D8" t="s">
        <v>48</v>
      </c>
      <c r="E8">
        <f>COUNTIF(Gantt!H6:H185,"Not started")</f>
        <v>18</v>
      </c>
    </row>
  </sheetData>
  <conditionalFormatting sqref="F3">
    <cfRule type="expression" dxfId="18" priority="1">
      <formula>E3&gt;0</formula>
    </cfRule>
  </conditionalFormatting>
  <conditionalFormatting sqref="F4">
    <cfRule type="expression" dxfId="17" priority="2">
      <formula>E4&gt;0</formula>
    </cfRule>
  </conditionalFormatting>
  <conditionalFormatting sqref="F5">
    <cfRule type="expression" dxfId="16" priority="3">
      <formula>E5&gt;0</formula>
    </cfRule>
  </conditionalFormatting>
  <conditionalFormatting sqref="F6">
    <cfRule type="expression" dxfId="15" priority="4">
      <formula>E6&gt;0</formula>
    </cfRule>
  </conditionalFormatting>
  <conditionalFormatting sqref="F7">
    <cfRule type="expression" dxfId="14" priority="5">
      <formula>E7&gt;0</formula>
    </cfRule>
  </conditionalFormatting>
  <conditionalFormatting sqref="F8">
    <cfRule type="expression" dxfId="13" priority="6">
      <formula>E8&gt;0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3">
    <tabColor rgb="FFFFC000"/>
    <pageSetUpPr fitToPage="1"/>
  </sheetPr>
  <dimension ref="A1:J48"/>
  <sheetViews>
    <sheetView showGridLines="0" zoomScaleNormal="100" workbookViewId="0">
      <pane ySplit="2" topLeftCell="A3" activePane="bottomLeft" state="frozen"/>
      <selection pane="bottomLeft" activeCell="C23" sqref="C23"/>
    </sheetView>
  </sheetViews>
  <sheetFormatPr defaultRowHeight="15" x14ac:dyDescent="0.25"/>
  <cols>
    <col min="1" max="1" width="12.7109375" style="7" customWidth="1"/>
    <col min="2" max="2" width="58.5703125" style="6" customWidth="1"/>
    <col min="3" max="3" width="73.140625" style="6" customWidth="1"/>
    <col min="4" max="4" width="20.7109375" style="16" customWidth="1"/>
    <col min="5" max="5" width="15.7109375" style="67" bestFit="1" customWidth="1"/>
    <col min="6" max="6" width="16.5703125" style="67" bestFit="1" customWidth="1"/>
    <col min="7" max="7" width="15.7109375" style="20" customWidth="1"/>
    <col min="8" max="8" width="15.7109375" style="17" customWidth="1"/>
    <col min="9" max="9" width="6.42578125" style="3" hidden="1" customWidth="1"/>
    <col min="10" max="10" width="8.7109375" hidden="1" customWidth="1"/>
  </cols>
  <sheetData>
    <row r="1" spans="1:10" ht="42" customHeight="1" x14ac:dyDescent="0.25">
      <c r="B1" s="33" t="s">
        <v>49</v>
      </c>
      <c r="C1" s="35"/>
      <c r="E1" s="63"/>
      <c r="F1" s="63"/>
      <c r="H1" s="36"/>
      <c r="I1" s="37"/>
    </row>
    <row r="2" spans="1:10" s="1" customFormat="1" x14ac:dyDescent="0.25">
      <c r="A2" s="27" t="s">
        <v>50</v>
      </c>
      <c r="B2" s="27" t="s">
        <v>34</v>
      </c>
      <c r="C2" s="27" t="s">
        <v>271</v>
      </c>
      <c r="D2" s="28" t="s">
        <v>35</v>
      </c>
      <c r="E2" s="64" t="s">
        <v>51</v>
      </c>
      <c r="F2" s="64" t="s">
        <v>52</v>
      </c>
      <c r="G2" s="28" t="s">
        <v>14</v>
      </c>
      <c r="H2" s="29" t="s">
        <v>53</v>
      </c>
      <c r="I2" s="38" t="e">
        <f>SUM(I3:I47)</f>
        <v>#REF!</v>
      </c>
      <c r="J2" s="39" t="e">
        <f>SUM(J3:J47)</f>
        <v>#REF!</v>
      </c>
    </row>
    <row r="3" spans="1:10" x14ac:dyDescent="0.25">
      <c r="A3" s="9"/>
      <c r="B3" s="10"/>
      <c r="C3" s="10"/>
      <c r="D3" s="23"/>
      <c r="E3" s="65"/>
      <c r="F3" s="65"/>
      <c r="G3" s="40"/>
      <c r="H3" s="22"/>
      <c r="I3" s="37" t="e">
        <f>IF(#REF!="Ja",1,0)</f>
        <v>#REF!</v>
      </c>
      <c r="J3" s="37" t="e">
        <f>IF(AND(I3=1,G3=#REF!),1,0)</f>
        <v>#REF!</v>
      </c>
    </row>
    <row r="4" spans="1:10" x14ac:dyDescent="0.25">
      <c r="A4" s="112" t="s">
        <v>54</v>
      </c>
      <c r="B4" s="10" t="s">
        <v>270</v>
      </c>
      <c r="C4" s="10"/>
      <c r="D4" s="23" t="s">
        <v>55</v>
      </c>
      <c r="E4" s="65"/>
      <c r="F4" s="65"/>
      <c r="G4" s="40" t="s">
        <v>48</v>
      </c>
      <c r="H4" s="22"/>
      <c r="I4" s="37"/>
      <c r="J4" s="37"/>
    </row>
    <row r="5" spans="1:10" x14ac:dyDescent="0.25">
      <c r="A5" s="112" t="s">
        <v>56</v>
      </c>
      <c r="B5" s="10" t="s">
        <v>59</v>
      </c>
      <c r="C5" s="10" t="s">
        <v>264</v>
      </c>
      <c r="D5" s="23" t="s">
        <v>55</v>
      </c>
      <c r="E5" s="65"/>
      <c r="F5" s="65"/>
      <c r="G5" s="40" t="s">
        <v>48</v>
      </c>
      <c r="H5" s="22"/>
      <c r="I5" s="37" t="e">
        <f>IF(#REF!="Ja",1,0)</f>
        <v>#REF!</v>
      </c>
      <c r="J5" s="37" t="e">
        <f>IF(AND(I5=1,G5=#REF!),1,0)</f>
        <v>#REF!</v>
      </c>
    </row>
    <row r="6" spans="1:10" x14ac:dyDescent="0.25">
      <c r="A6" s="112" t="s">
        <v>57</v>
      </c>
      <c r="B6" s="10" t="s">
        <v>15</v>
      </c>
      <c r="C6" s="10"/>
      <c r="D6" s="23" t="s">
        <v>55</v>
      </c>
      <c r="E6" s="65"/>
      <c r="F6" s="65"/>
      <c r="G6" s="40" t="s">
        <v>48</v>
      </c>
      <c r="H6" s="22"/>
      <c r="I6" s="37"/>
      <c r="J6" s="37"/>
    </row>
    <row r="7" spans="1:10" x14ac:dyDescent="0.25">
      <c r="A7" s="112" t="s">
        <v>58</v>
      </c>
      <c r="B7" s="10" t="s">
        <v>269</v>
      </c>
      <c r="C7" s="34" t="s">
        <v>62</v>
      </c>
      <c r="D7" s="23" t="s">
        <v>55</v>
      </c>
      <c r="E7" s="65"/>
      <c r="F7" s="65"/>
      <c r="G7" s="40" t="s">
        <v>48</v>
      </c>
      <c r="H7" s="22"/>
      <c r="I7" s="37" t="e">
        <f>IF(#REF!="Ja",1,0)</f>
        <v>#REF!</v>
      </c>
      <c r="J7" s="37" t="e">
        <f>IF(AND(I7=1,G7=#REF!),1,0)</f>
        <v>#REF!</v>
      </c>
    </row>
    <row r="8" spans="1:10" x14ac:dyDescent="0.25">
      <c r="A8" s="112" t="s">
        <v>60</v>
      </c>
      <c r="B8" s="10" t="s">
        <v>257</v>
      </c>
      <c r="C8" s="11"/>
      <c r="D8" s="23" t="s">
        <v>55</v>
      </c>
      <c r="E8" s="66"/>
      <c r="F8" s="66"/>
      <c r="G8" s="40" t="s">
        <v>48</v>
      </c>
      <c r="H8" s="22"/>
      <c r="I8" s="37" t="e">
        <f>IF(#REF!="Ja",1,0)</f>
        <v>#REF!</v>
      </c>
      <c r="J8" s="37" t="e">
        <f>IF(AND(I8=1,G8=#REF!),1,0)</f>
        <v>#REF!</v>
      </c>
    </row>
    <row r="9" spans="1:10" x14ac:dyDescent="0.25">
      <c r="A9" s="112" t="s">
        <v>61</v>
      </c>
      <c r="B9" s="10" t="s">
        <v>65</v>
      </c>
      <c r="C9" s="8" t="s">
        <v>66</v>
      </c>
      <c r="D9" s="23" t="s">
        <v>55</v>
      </c>
      <c r="E9" s="65"/>
      <c r="F9" s="65"/>
      <c r="G9" s="40" t="s">
        <v>48</v>
      </c>
      <c r="H9" s="22"/>
      <c r="I9" s="37" t="e">
        <f>IF(#REF!="Ja",1,0)</f>
        <v>#REF!</v>
      </c>
      <c r="J9" s="37" t="e">
        <f>IF(AND(I9=1,G9=#REF!),1,0)</f>
        <v>#REF!</v>
      </c>
    </row>
    <row r="10" spans="1:10" x14ac:dyDescent="0.25">
      <c r="A10" s="112" t="s">
        <v>63</v>
      </c>
      <c r="B10" s="10" t="s">
        <v>16</v>
      </c>
      <c r="C10" s="8" t="s">
        <v>66</v>
      </c>
      <c r="D10" s="23" t="s">
        <v>55</v>
      </c>
      <c r="E10" s="65"/>
      <c r="F10" s="65"/>
      <c r="G10" s="40" t="s">
        <v>48</v>
      </c>
      <c r="H10" s="22"/>
      <c r="I10" s="37"/>
      <c r="J10" s="37"/>
    </row>
    <row r="11" spans="1:10" x14ac:dyDescent="0.25">
      <c r="A11" s="112" t="s">
        <v>64</v>
      </c>
      <c r="B11" s="10" t="s">
        <v>262</v>
      </c>
      <c r="C11" s="111" t="s">
        <v>263</v>
      </c>
      <c r="D11" s="23" t="s">
        <v>55</v>
      </c>
      <c r="E11" s="65"/>
      <c r="F11" s="65"/>
      <c r="G11" s="40" t="s">
        <v>48</v>
      </c>
      <c r="H11" s="22"/>
      <c r="I11" s="37" t="e">
        <f>IF(#REF!="Ja",1,0)</f>
        <v>#REF!</v>
      </c>
      <c r="J11" s="37" t="e">
        <f>IF(AND(I11=1,G11=#REF!),1,0)</f>
        <v>#REF!</v>
      </c>
    </row>
    <row r="12" spans="1:10" x14ac:dyDescent="0.25">
      <c r="A12" s="112" t="s">
        <v>67</v>
      </c>
      <c r="B12" s="10" t="s">
        <v>258</v>
      </c>
      <c r="C12" s="8" t="s">
        <v>265</v>
      </c>
      <c r="D12" s="23" t="s">
        <v>55</v>
      </c>
      <c r="E12" s="65"/>
      <c r="F12" s="65"/>
      <c r="G12" s="40" t="s">
        <v>48</v>
      </c>
      <c r="H12" s="22"/>
      <c r="I12" s="37" t="e">
        <f>IF(#REF!="Ja",1,0)</f>
        <v>#REF!</v>
      </c>
      <c r="J12" s="37" t="e">
        <f>IF(AND(I12=1,G12=#REF!),1,0)</f>
        <v>#REF!</v>
      </c>
    </row>
    <row r="13" spans="1:10" x14ac:dyDescent="0.25">
      <c r="A13" s="112" t="s">
        <v>68</v>
      </c>
      <c r="B13" s="10" t="s">
        <v>259</v>
      </c>
      <c r="C13" s="8" t="s">
        <v>265</v>
      </c>
      <c r="D13" s="23" t="s">
        <v>55</v>
      </c>
      <c r="E13" s="65"/>
      <c r="F13" s="65"/>
      <c r="G13" s="40" t="s">
        <v>48</v>
      </c>
      <c r="H13" s="22"/>
      <c r="I13" s="37" t="e">
        <f>IF(#REF!="Ja",1,0)</f>
        <v>#REF!</v>
      </c>
      <c r="J13" s="37" t="e">
        <f>IF(AND(I13=1,G13=#REF!),1,0)</f>
        <v>#REF!</v>
      </c>
    </row>
    <row r="14" spans="1:10" x14ac:dyDescent="0.25">
      <c r="A14" s="112" t="s">
        <v>69</v>
      </c>
      <c r="B14" s="10" t="s">
        <v>17</v>
      </c>
      <c r="C14" s="10"/>
      <c r="D14" s="23" t="s">
        <v>55</v>
      </c>
      <c r="E14" s="65"/>
      <c r="F14" s="65"/>
      <c r="G14" s="40" t="s">
        <v>48</v>
      </c>
      <c r="H14" s="22"/>
      <c r="I14" s="37"/>
      <c r="J14" s="37"/>
    </row>
    <row r="15" spans="1:10" x14ac:dyDescent="0.25">
      <c r="A15" s="112" t="s">
        <v>70</v>
      </c>
      <c r="B15" s="10" t="s">
        <v>275</v>
      </c>
      <c r="C15" s="8" t="s">
        <v>265</v>
      </c>
      <c r="D15" s="23" t="s">
        <v>55</v>
      </c>
      <c r="E15" s="65"/>
      <c r="F15" s="65"/>
      <c r="G15" s="40" t="s">
        <v>48</v>
      </c>
      <c r="H15" s="22"/>
      <c r="I15" s="37" t="e">
        <f>IF(#REF!="Ja",1,0)</f>
        <v>#REF!</v>
      </c>
      <c r="J15" s="37" t="e">
        <f>IF(AND(I15=1,G15=#REF!),1,0)</f>
        <v>#REF!</v>
      </c>
    </row>
    <row r="16" spans="1:10" x14ac:dyDescent="0.25">
      <c r="A16" s="112" t="s">
        <v>71</v>
      </c>
      <c r="B16" s="10" t="s">
        <v>274</v>
      </c>
      <c r="C16" s="8" t="s">
        <v>265</v>
      </c>
      <c r="D16" s="23" t="s">
        <v>55</v>
      </c>
      <c r="E16" s="65"/>
      <c r="F16" s="65"/>
      <c r="G16" s="40" t="s">
        <v>48</v>
      </c>
      <c r="H16" s="22"/>
      <c r="I16" s="37"/>
      <c r="J16" s="37"/>
    </row>
    <row r="17" spans="1:10" x14ac:dyDescent="0.25">
      <c r="A17" s="112" t="s">
        <v>72</v>
      </c>
      <c r="B17" s="10" t="s">
        <v>268</v>
      </c>
      <c r="C17" s="8" t="s">
        <v>273</v>
      </c>
      <c r="D17" s="23" t="s">
        <v>55</v>
      </c>
      <c r="G17" s="40" t="s">
        <v>48</v>
      </c>
      <c r="H17" s="22"/>
      <c r="I17" s="37" t="e">
        <f>IF(#REF!="Ja",1,0)</f>
        <v>#REF!</v>
      </c>
      <c r="J17" s="37" t="e">
        <f>IF(AND(I17=1,G17=#REF!),1,0)</f>
        <v>#REF!</v>
      </c>
    </row>
    <row r="18" spans="1:10" x14ac:dyDescent="0.25">
      <c r="A18" s="112" t="s">
        <v>73</v>
      </c>
      <c r="B18" s="10" t="s">
        <v>276</v>
      </c>
      <c r="C18" s="8" t="s">
        <v>273</v>
      </c>
      <c r="D18" s="23" t="s">
        <v>55</v>
      </c>
      <c r="E18" s="65"/>
      <c r="F18" s="65"/>
      <c r="G18" s="40" t="s">
        <v>48</v>
      </c>
      <c r="H18" s="22"/>
      <c r="I18" s="37" t="e">
        <f>IF(#REF!="Ja",1,0)</f>
        <v>#REF!</v>
      </c>
      <c r="J18" s="37" t="e">
        <f>IF(AND(I18=1,G18=#REF!),1,0)</f>
        <v>#REF!</v>
      </c>
    </row>
    <row r="19" spans="1:10" x14ac:dyDescent="0.25">
      <c r="A19" s="112" t="s">
        <v>74</v>
      </c>
      <c r="B19" s="10" t="s">
        <v>272</v>
      </c>
      <c r="C19" s="8" t="s">
        <v>273</v>
      </c>
      <c r="D19" s="23" t="s">
        <v>55</v>
      </c>
      <c r="E19" s="65"/>
      <c r="F19" s="65"/>
      <c r="G19" s="40" t="s">
        <v>48</v>
      </c>
      <c r="H19" s="22"/>
      <c r="I19" s="37" t="e">
        <f>IF(#REF!="Ja",1,0)</f>
        <v>#REF!</v>
      </c>
      <c r="J19" s="37" t="e">
        <f>IF(AND(I19=1,G19=#REF!),1,0)</f>
        <v>#REF!</v>
      </c>
    </row>
    <row r="20" spans="1:10" x14ac:dyDescent="0.25">
      <c r="A20" s="112" t="s">
        <v>75</v>
      </c>
      <c r="B20" s="10" t="s">
        <v>267</v>
      </c>
      <c r="C20" s="8" t="s">
        <v>266</v>
      </c>
      <c r="D20" s="23" t="s">
        <v>55</v>
      </c>
      <c r="E20" s="65"/>
      <c r="F20" s="65"/>
      <c r="G20" s="40" t="s">
        <v>48</v>
      </c>
      <c r="H20" s="22"/>
      <c r="I20" s="37" t="e">
        <f>IF(#REF!="Ja",1,0)</f>
        <v>#REF!</v>
      </c>
      <c r="J20" s="37" t="e">
        <f>IF(AND(I20=1,G20=#REF!),1,0)</f>
        <v>#REF!</v>
      </c>
    </row>
    <row r="21" spans="1:10" x14ac:dyDescent="0.25">
      <c r="A21" s="112" t="s">
        <v>76</v>
      </c>
      <c r="B21" s="10" t="s">
        <v>18</v>
      </c>
      <c r="C21" s="8"/>
      <c r="D21" s="23" t="s">
        <v>55</v>
      </c>
      <c r="E21" s="65"/>
      <c r="F21" s="65"/>
      <c r="G21" s="40" t="s">
        <v>48</v>
      </c>
      <c r="H21" s="22"/>
      <c r="I21" s="37" t="e">
        <f>IF(#REF!="Ja",1,0)</f>
        <v>#REF!</v>
      </c>
      <c r="J21" s="37" t="e">
        <f>IF(AND(I21=1,G21=#REF!),1,0)</f>
        <v>#REF!</v>
      </c>
    </row>
    <row r="22" spans="1:10" x14ac:dyDescent="0.25">
      <c r="A22" s="112" t="s">
        <v>77</v>
      </c>
      <c r="B22" s="10"/>
      <c r="C22" s="8"/>
      <c r="D22" s="23" t="s">
        <v>55</v>
      </c>
      <c r="E22" s="65"/>
      <c r="F22" s="65"/>
      <c r="G22" s="40"/>
      <c r="H22" s="22"/>
      <c r="I22" s="37" t="e">
        <f>IF(#REF!="Ja",1,0)</f>
        <v>#REF!</v>
      </c>
      <c r="J22" s="37" t="e">
        <f>IF(AND(I22=1,G22=#REF!),1,0)</f>
        <v>#REF!</v>
      </c>
    </row>
    <row r="23" spans="1:10" x14ac:dyDescent="0.25">
      <c r="A23" s="112" t="s">
        <v>78</v>
      </c>
      <c r="B23" s="10"/>
      <c r="C23" s="8"/>
      <c r="D23" s="23" t="s">
        <v>55</v>
      </c>
      <c r="E23" s="65"/>
      <c r="F23" s="65"/>
      <c r="G23" s="40"/>
      <c r="H23" s="22"/>
      <c r="I23" s="37" t="e">
        <f>IF(#REF!="Ja",1,0)</f>
        <v>#REF!</v>
      </c>
      <c r="J23" s="37" t="e">
        <f>IF(AND(I23=1,G23=#REF!),1,0)</f>
        <v>#REF!</v>
      </c>
    </row>
    <row r="24" spans="1:10" x14ac:dyDescent="0.25">
      <c r="A24" s="112" t="s">
        <v>79</v>
      </c>
      <c r="B24" s="10"/>
      <c r="C24" s="8"/>
      <c r="D24" s="23" t="s">
        <v>55</v>
      </c>
      <c r="E24" s="65"/>
      <c r="F24" s="65"/>
      <c r="G24" s="40"/>
      <c r="H24" s="22"/>
      <c r="I24" s="37" t="e">
        <f>IF(#REF!="Ja",1,0)</f>
        <v>#REF!</v>
      </c>
      <c r="J24" s="37" t="e">
        <f>IF(AND(I24=1,G24=#REF!),1,0)</f>
        <v>#REF!</v>
      </c>
    </row>
    <row r="25" spans="1:10" x14ac:dyDescent="0.25">
      <c r="A25" s="112" t="s">
        <v>80</v>
      </c>
      <c r="B25" s="10"/>
      <c r="C25" s="8"/>
      <c r="D25" s="23" t="s">
        <v>55</v>
      </c>
      <c r="E25" s="65"/>
      <c r="F25" s="65"/>
      <c r="G25" s="40"/>
      <c r="H25" s="22"/>
      <c r="I25" s="37" t="e">
        <f>IF(#REF!="Ja",1,0)</f>
        <v>#REF!</v>
      </c>
      <c r="J25" s="37" t="e">
        <f>IF(AND(I25=1,G25=#REF!),1,0)</f>
        <v>#REF!</v>
      </c>
    </row>
    <row r="26" spans="1:10" x14ac:dyDescent="0.25">
      <c r="A26" s="112" t="s">
        <v>81</v>
      </c>
      <c r="B26" s="10"/>
      <c r="C26" s="8"/>
      <c r="D26" s="23" t="s">
        <v>55</v>
      </c>
      <c r="E26" s="65"/>
      <c r="F26" s="65"/>
      <c r="G26" s="40"/>
      <c r="H26" s="22"/>
      <c r="I26" s="37" t="e">
        <f>IF(#REF!="Ja",1,0)</f>
        <v>#REF!</v>
      </c>
      <c r="J26" s="37" t="e">
        <f>IF(AND(I26=1,G26=#REF!),1,0)</f>
        <v>#REF!</v>
      </c>
    </row>
    <row r="27" spans="1:10" x14ac:dyDescent="0.25">
      <c r="A27" s="112" t="s">
        <v>82</v>
      </c>
      <c r="B27" s="10"/>
      <c r="C27" s="8"/>
      <c r="D27" s="23" t="s">
        <v>55</v>
      </c>
      <c r="E27" s="65"/>
      <c r="F27" s="65"/>
      <c r="G27" s="40"/>
      <c r="H27" s="22"/>
      <c r="I27" s="37" t="e">
        <f>IF(#REF!="Ja",1,0)</f>
        <v>#REF!</v>
      </c>
      <c r="J27" s="37" t="e">
        <f>IF(AND(I27=1,G27=#REF!),1,0)</f>
        <v>#REF!</v>
      </c>
    </row>
    <row r="28" spans="1:10" x14ac:dyDescent="0.25">
      <c r="A28" s="112" t="s">
        <v>83</v>
      </c>
      <c r="B28" s="10"/>
      <c r="C28" s="8"/>
      <c r="D28" s="23" t="s">
        <v>55</v>
      </c>
      <c r="E28" s="65"/>
      <c r="F28" s="65"/>
      <c r="G28" s="40"/>
      <c r="H28" s="22"/>
      <c r="I28" s="37" t="e">
        <f>IF(#REF!="Ja",1,0)</f>
        <v>#REF!</v>
      </c>
      <c r="J28" s="37" t="e">
        <f>IF(AND(I28=1,G28=#REF!),1,0)</f>
        <v>#REF!</v>
      </c>
    </row>
    <row r="29" spans="1:10" x14ac:dyDescent="0.25">
      <c r="A29" s="112" t="s">
        <v>84</v>
      </c>
      <c r="B29" s="10"/>
      <c r="C29" s="8"/>
      <c r="D29" s="23" t="s">
        <v>55</v>
      </c>
      <c r="E29" s="65"/>
      <c r="F29" s="65"/>
      <c r="G29" s="40"/>
      <c r="H29" s="22"/>
      <c r="I29" s="37" t="e">
        <f>IF(#REF!="Ja",1,0)</f>
        <v>#REF!</v>
      </c>
      <c r="J29" s="37" t="e">
        <f>IF(AND(I29=1,G29=#REF!),1,0)</f>
        <v>#REF!</v>
      </c>
    </row>
    <row r="30" spans="1:10" x14ac:dyDescent="0.25">
      <c r="A30" s="112" t="s">
        <v>85</v>
      </c>
      <c r="B30" s="10"/>
      <c r="C30" s="8"/>
      <c r="D30" s="23" t="s">
        <v>55</v>
      </c>
      <c r="E30" s="65"/>
      <c r="F30" s="65"/>
      <c r="G30" s="40"/>
      <c r="H30" s="22"/>
      <c r="I30" s="37" t="e">
        <f>IF(#REF!="Ja",1,0)</f>
        <v>#REF!</v>
      </c>
      <c r="J30" s="37" t="e">
        <f>IF(AND(I30=1,G30=#REF!),1,0)</f>
        <v>#REF!</v>
      </c>
    </row>
    <row r="31" spans="1:10" x14ac:dyDescent="0.25">
      <c r="A31" s="112" t="s">
        <v>86</v>
      </c>
      <c r="B31" s="8"/>
      <c r="C31" s="8"/>
      <c r="D31" s="23" t="s">
        <v>55</v>
      </c>
      <c r="E31" s="65"/>
      <c r="F31" s="65"/>
      <c r="G31" s="40"/>
      <c r="H31" s="22"/>
      <c r="I31" s="37" t="e">
        <f>IF(#REF!="Ja",1,0)</f>
        <v>#REF!</v>
      </c>
      <c r="J31" s="37" t="e">
        <f>IF(AND(I31=1,G31=#REF!),1,0)</f>
        <v>#REF!</v>
      </c>
    </row>
    <row r="32" spans="1:10" x14ac:dyDescent="0.25">
      <c r="A32" s="112" t="s">
        <v>87</v>
      </c>
      <c r="B32" s="10"/>
      <c r="C32" s="8"/>
      <c r="D32" s="23" t="s">
        <v>55</v>
      </c>
      <c r="E32" s="65"/>
      <c r="F32" s="65"/>
      <c r="G32" s="40"/>
      <c r="H32" s="22"/>
      <c r="I32" s="37" t="e">
        <f>IF(#REF!="Ja",1,0)</f>
        <v>#REF!</v>
      </c>
      <c r="J32" s="37" t="e">
        <f>IF(AND(I32=1,G32=#REF!),1,0)</f>
        <v>#REF!</v>
      </c>
    </row>
    <row r="33" spans="1:10" x14ac:dyDescent="0.25">
      <c r="A33" s="112" t="s">
        <v>88</v>
      </c>
      <c r="B33" s="10"/>
      <c r="C33" s="8"/>
      <c r="D33" s="23" t="s">
        <v>55</v>
      </c>
      <c r="E33" s="65"/>
      <c r="F33" s="65"/>
      <c r="G33" s="40"/>
      <c r="H33" s="22"/>
      <c r="I33" s="37" t="e">
        <f>IF(#REF!="Ja",1,0)</f>
        <v>#REF!</v>
      </c>
      <c r="J33" s="37" t="e">
        <f>IF(AND(I33=1,G33=#REF!),1,0)</f>
        <v>#REF!</v>
      </c>
    </row>
    <row r="34" spans="1:10" x14ac:dyDescent="0.25">
      <c r="J34" s="3"/>
    </row>
    <row r="35" spans="1:10" x14ac:dyDescent="0.25">
      <c r="J35" s="3"/>
    </row>
    <row r="36" spans="1:10" x14ac:dyDescent="0.25">
      <c r="J36" s="3"/>
    </row>
    <row r="37" spans="1:10" x14ac:dyDescent="0.25">
      <c r="J37" s="3"/>
    </row>
    <row r="38" spans="1:10" x14ac:dyDescent="0.25">
      <c r="J38" s="3"/>
    </row>
    <row r="39" spans="1:10" x14ac:dyDescent="0.25">
      <c r="J39" s="3"/>
    </row>
    <row r="40" spans="1:10" x14ac:dyDescent="0.25">
      <c r="J40" s="3"/>
    </row>
    <row r="41" spans="1:10" x14ac:dyDescent="0.25">
      <c r="J41" s="3"/>
    </row>
    <row r="42" spans="1:10" x14ac:dyDescent="0.25">
      <c r="J42" s="3"/>
    </row>
    <row r="43" spans="1:10" x14ac:dyDescent="0.25">
      <c r="J43" s="3"/>
    </row>
    <row r="44" spans="1:10" x14ac:dyDescent="0.25">
      <c r="J44" s="3"/>
    </row>
    <row r="45" spans="1:10" x14ac:dyDescent="0.25">
      <c r="J45" s="3"/>
    </row>
    <row r="46" spans="1:10" x14ac:dyDescent="0.25">
      <c r="J46" s="3"/>
    </row>
    <row r="47" spans="1:10" x14ac:dyDescent="0.25">
      <c r="J47" s="3"/>
    </row>
    <row r="48" spans="1:10" x14ac:dyDescent="0.25">
      <c r="J48" s="3"/>
    </row>
  </sheetData>
  <autoFilter ref="A2:H2" xr:uid="{00000000-0009-0000-0000-000006000000}"/>
  <phoneticPr fontId="26" type="noConversion"/>
  <conditionalFormatting sqref="A3:H33">
    <cfRule type="expression" dxfId="12" priority="58">
      <formula>MOD(ROW(),2)</formula>
    </cfRule>
  </conditionalFormatting>
  <conditionalFormatting sqref="B3:F3 A4:F33">
    <cfRule type="expression" dxfId="11" priority="3">
      <formula>#REF!="Nej"</formula>
    </cfRule>
  </conditionalFormatting>
  <dataValidations count="1">
    <dataValidation type="date" allowBlank="1" showInputMessage="1" showErrorMessage="1" errorTitle="Set date" error="Format YYYY-MM-DD" sqref="E4:F33 H4:H33" xr:uid="{9D5A7561-A92A-4519-8BC6-A855088E2FA3}">
      <formula1>46174</formula1>
      <formula2>46539</formula2>
    </dataValidation>
  </dataValidations>
  <hyperlinks>
    <hyperlink ref="C7" r:id="rId1" xr:uid="{00000000-0004-0000-0600-000000000000}"/>
    <hyperlink ref="C11" r:id="rId2" xr:uid="{B9C8CAEE-638C-43DC-AC28-F63CF3097564}"/>
  </hyperlinks>
  <pageMargins left="0.25" right="0.25" top="0.75" bottom="0.75" header="0.3" footer="0.3"/>
  <pageSetup paperSize="9" scale="50" fitToHeight="0" orientation="portrait"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A8C3DD6-F582-4BB0-ABB7-618E516E9DF0}">
          <x14:formula1>
            <xm:f>List!$D$3:$D$17</xm:f>
          </x14:formula1>
          <xm:sqref>D4:D33</xm:sqref>
        </x14:dataValidation>
        <x14:dataValidation type="list" allowBlank="1" xr:uid="{00000000-0002-0000-0600-000000000000}">
          <x14:formula1>
            <xm:f>List!$A$2:$A$7</xm:f>
          </x14:formula1>
          <xm:sqref>G3:G499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4">
    <tabColor rgb="FFFFFF00"/>
    <pageSetUpPr fitToPage="1"/>
  </sheetPr>
  <dimension ref="A1:O44"/>
  <sheetViews>
    <sheetView showGridLines="0" zoomScaleNormal="100" workbookViewId="0">
      <pane ySplit="2" topLeftCell="A3" activePane="bottomLeft" state="frozen"/>
      <selection pane="bottomLeft" activeCell="G3" sqref="G3"/>
    </sheetView>
  </sheetViews>
  <sheetFormatPr defaultRowHeight="15" x14ac:dyDescent="0.25"/>
  <cols>
    <col min="1" max="1" width="7.42578125" style="12" bestFit="1" customWidth="1"/>
    <col min="2" max="2" width="14.5703125" style="12" customWidth="1"/>
    <col min="3" max="3" width="17.28515625" style="12" bestFit="1" customWidth="1"/>
    <col min="4" max="4" width="47.42578125" bestFit="1" customWidth="1"/>
    <col min="5" max="5" width="37.140625" bestFit="1" customWidth="1"/>
    <col min="6" max="6" width="37.140625" customWidth="1"/>
    <col min="7" max="7" width="20.7109375" style="24" customWidth="1"/>
    <col min="8" max="8" width="15.28515625" bestFit="1" customWidth="1"/>
    <col min="9" max="9" width="17.85546875" bestFit="1" customWidth="1"/>
    <col min="10" max="10" width="15.7109375" style="21" customWidth="1"/>
    <col min="11" max="11" width="15.7109375" style="25" customWidth="1"/>
    <col min="12" max="12" width="9.140625" style="3" hidden="1" customWidth="1"/>
    <col min="13" max="13" width="9.140625" hidden="1" customWidth="1"/>
    <col min="14" max="14" width="37.140625" customWidth="1"/>
  </cols>
  <sheetData>
    <row r="1" spans="1:15" ht="42" customHeight="1" x14ac:dyDescent="0.25">
      <c r="A1" s="30"/>
      <c r="B1" s="33" t="s">
        <v>89</v>
      </c>
      <c r="C1" s="30"/>
      <c r="E1" s="5"/>
      <c r="F1" s="5"/>
      <c r="G1" s="18"/>
      <c r="H1" s="5"/>
      <c r="I1" s="5"/>
      <c r="J1" s="16"/>
      <c r="N1" s="5"/>
    </row>
    <row r="2" spans="1:15" s="1" customFormat="1" x14ac:dyDescent="0.25">
      <c r="A2" s="27" t="s">
        <v>90</v>
      </c>
      <c r="B2" s="27" t="s">
        <v>32</v>
      </c>
      <c r="C2" s="27" t="s">
        <v>33</v>
      </c>
      <c r="D2" s="27" t="s">
        <v>91</v>
      </c>
      <c r="E2" s="27" t="s">
        <v>92</v>
      </c>
      <c r="F2" s="27" t="s">
        <v>93</v>
      </c>
      <c r="G2" s="28" t="s">
        <v>35</v>
      </c>
      <c r="H2" s="64" t="s">
        <v>51</v>
      </c>
      <c r="I2" s="27" t="s">
        <v>52</v>
      </c>
      <c r="J2" s="28" t="s">
        <v>94</v>
      </c>
      <c r="K2" s="28" t="s">
        <v>53</v>
      </c>
      <c r="L2" s="14" t="e">
        <f>SUM(L3:L12)</f>
        <v>#REF!</v>
      </c>
      <c r="M2" s="4" t="e">
        <f>SUM(M3:M43)</f>
        <v>#REF!</v>
      </c>
      <c r="N2" s="27" t="s">
        <v>95</v>
      </c>
    </row>
    <row r="3" spans="1:15" s="44" customFormat="1" x14ac:dyDescent="0.25">
      <c r="A3" s="30" t="s">
        <v>96</v>
      </c>
      <c r="B3" s="30" t="str">
        <f>'Control Report'!$C$3</f>
        <v>xxx</v>
      </c>
      <c r="C3" s="30" t="str">
        <f>'Control Report'!$C$2</f>
        <v>Company xxx</v>
      </c>
      <c r="D3" s="41"/>
      <c r="E3" s="41"/>
      <c r="F3" s="41"/>
      <c r="G3" s="23" t="s">
        <v>55</v>
      </c>
      <c r="H3" s="68"/>
      <c r="I3" s="68"/>
      <c r="J3" s="19" t="s">
        <v>48</v>
      </c>
      <c r="K3" s="26"/>
      <c r="L3" s="3" t="e">
        <f>IF(#REF!="Ja",1,0)</f>
        <v>#REF!</v>
      </c>
      <c r="M3" s="3" t="e">
        <f>IF(AND(L3=1,J3=#REF!),1,0)</f>
        <v>#REF!</v>
      </c>
      <c r="N3" s="41"/>
    </row>
    <row r="4" spans="1:15" s="44" customFormat="1" x14ac:dyDescent="0.25">
      <c r="A4" s="30" t="s">
        <v>97</v>
      </c>
      <c r="B4" s="30" t="str">
        <f>'Control Report'!$C$3</f>
        <v>xxx</v>
      </c>
      <c r="C4" s="30" t="str">
        <f>'Control Report'!$C$2</f>
        <v>Company xxx</v>
      </c>
      <c r="D4" s="41"/>
      <c r="E4" s="41"/>
      <c r="F4" s="41"/>
      <c r="G4" s="23" t="s">
        <v>55</v>
      </c>
      <c r="H4" s="41"/>
      <c r="I4" s="41"/>
      <c r="J4" s="19" t="s">
        <v>48</v>
      </c>
      <c r="K4" s="47"/>
      <c r="L4" s="3" t="e">
        <f>IF(#REF!="Ja",1,0)</f>
        <v>#REF!</v>
      </c>
      <c r="M4" s="3" t="e">
        <f>IF(AND(L4=1,J4=#REF!),1,0)</f>
        <v>#REF!</v>
      </c>
      <c r="N4" s="41"/>
    </row>
    <row r="5" spans="1:15" s="44" customFormat="1" x14ac:dyDescent="0.25">
      <c r="A5" s="30" t="s">
        <v>98</v>
      </c>
      <c r="B5" s="30" t="str">
        <f>'Control Report'!$C$3</f>
        <v>xxx</v>
      </c>
      <c r="C5" s="30" t="str">
        <f>'Control Report'!$C$2</f>
        <v>Company xxx</v>
      </c>
      <c r="D5" s="41"/>
      <c r="E5" s="6"/>
      <c r="F5" s="6"/>
      <c r="G5" s="23" t="s">
        <v>55</v>
      </c>
      <c r="H5" s="6"/>
      <c r="I5" s="6"/>
      <c r="J5" s="19" t="s">
        <v>48</v>
      </c>
      <c r="K5" s="47"/>
      <c r="L5" s="3" t="e">
        <f>IF(#REF!="Ja",1,0)</f>
        <v>#REF!</v>
      </c>
      <c r="M5" s="3" t="e">
        <f>IF(AND(L5=1,J5=#REF!),1,0)</f>
        <v>#REF!</v>
      </c>
      <c r="N5" s="6"/>
    </row>
    <row r="6" spans="1:15" s="44" customFormat="1" x14ac:dyDescent="0.25">
      <c r="A6" s="30" t="s">
        <v>99</v>
      </c>
      <c r="B6" s="30" t="str">
        <f>'Control Report'!$C$3</f>
        <v>xxx</v>
      </c>
      <c r="C6" s="30" t="str">
        <f>'Control Report'!$C$2</f>
        <v>Company xxx</v>
      </c>
      <c r="D6" s="41"/>
      <c r="E6" s="48"/>
      <c r="F6" s="48"/>
      <c r="G6" s="23" t="s">
        <v>55</v>
      </c>
      <c r="H6" s="41"/>
      <c r="I6" s="41"/>
      <c r="J6" s="19" t="s">
        <v>48</v>
      </c>
      <c r="K6" s="47"/>
      <c r="L6" s="3" t="e">
        <f>IF(#REF!="Ja",1,0)</f>
        <v>#REF!</v>
      </c>
      <c r="M6" s="3" t="e">
        <f>IF(AND(L6=1,J6=#REF!),1,0)</f>
        <v>#REF!</v>
      </c>
      <c r="N6" s="48"/>
    </row>
    <row r="7" spans="1:15" s="44" customFormat="1" x14ac:dyDescent="0.25">
      <c r="A7" s="30" t="s">
        <v>100</v>
      </c>
      <c r="B7" s="30" t="str">
        <f>'Control Report'!$C$3</f>
        <v>xxx</v>
      </c>
      <c r="C7" s="30" t="str">
        <f>'Control Report'!$C$2</f>
        <v>Company xxx</v>
      </c>
      <c r="D7" s="41"/>
      <c r="E7" s="48"/>
      <c r="F7" s="48"/>
      <c r="G7" s="23" t="s">
        <v>55</v>
      </c>
      <c r="H7" s="41"/>
      <c r="I7" s="41"/>
      <c r="J7" s="19" t="s">
        <v>48</v>
      </c>
      <c r="K7" s="47"/>
      <c r="L7" s="3" t="e">
        <f>IF(#REF!="Ja",1,0)</f>
        <v>#REF!</v>
      </c>
      <c r="M7" s="3" t="e">
        <f>IF(AND(L7=1,J7=#REF!),1,0)</f>
        <v>#REF!</v>
      </c>
      <c r="N7" s="48"/>
    </row>
    <row r="8" spans="1:15" s="44" customFormat="1" x14ac:dyDescent="0.25">
      <c r="A8" s="30" t="s">
        <v>101</v>
      </c>
      <c r="B8" s="30" t="str">
        <f>'Control Report'!$C$3</f>
        <v>xxx</v>
      </c>
      <c r="C8" s="30" t="str">
        <f>'Control Report'!$C$2</f>
        <v>Company xxx</v>
      </c>
      <c r="D8" s="41"/>
      <c r="E8" s="48"/>
      <c r="F8" s="48"/>
      <c r="G8" s="23" t="s">
        <v>55</v>
      </c>
      <c r="H8" s="41"/>
      <c r="I8" s="41"/>
      <c r="J8" s="19" t="s">
        <v>48</v>
      </c>
      <c r="K8" s="47"/>
      <c r="L8" s="3" t="e">
        <f>IF(#REF!="Ja",1,0)</f>
        <v>#REF!</v>
      </c>
      <c r="M8" s="3" t="e">
        <f>IF(AND(L8=1,J8=#REF!),1,0)</f>
        <v>#REF!</v>
      </c>
      <c r="N8" s="48"/>
    </row>
    <row r="9" spans="1:15" s="44" customFormat="1" x14ac:dyDescent="0.25">
      <c r="A9" s="30" t="s">
        <v>102</v>
      </c>
      <c r="B9" s="30" t="str">
        <f>'Control Report'!$C$3</f>
        <v>xxx</v>
      </c>
      <c r="C9" s="30" t="str">
        <f>'Control Report'!$C$2</f>
        <v>Company xxx</v>
      </c>
      <c r="D9" s="41"/>
      <c r="E9" s="48"/>
      <c r="F9" s="48"/>
      <c r="G9" s="23" t="s">
        <v>55</v>
      </c>
      <c r="H9" s="41"/>
      <c r="I9" s="41"/>
      <c r="J9" s="19" t="s">
        <v>48</v>
      </c>
      <c r="K9" s="47"/>
      <c r="L9" s="3" t="e">
        <f>IF(#REF!="Ja",1,0)</f>
        <v>#REF!</v>
      </c>
      <c r="M9" s="3" t="e">
        <f>IF(AND(L9=1,J9=#REF!),1,0)</f>
        <v>#REF!</v>
      </c>
      <c r="N9" s="48"/>
    </row>
    <row r="10" spans="1:15" s="44" customFormat="1" x14ac:dyDescent="0.25">
      <c r="A10" s="30" t="s">
        <v>103</v>
      </c>
      <c r="B10" s="30" t="str">
        <f>'Control Report'!$C$3</f>
        <v>xxx</v>
      </c>
      <c r="C10" s="30" t="str">
        <f>'Control Report'!$C$2</f>
        <v>Company xxx</v>
      </c>
      <c r="D10" s="41"/>
      <c r="E10" s="48"/>
      <c r="F10" s="48"/>
      <c r="G10" s="23" t="s">
        <v>55</v>
      </c>
      <c r="H10" s="41"/>
      <c r="I10" s="41"/>
      <c r="J10" s="19" t="s">
        <v>48</v>
      </c>
      <c r="K10" s="47"/>
      <c r="L10" s="3" t="e">
        <f>IF(#REF!="Ja",1,0)</f>
        <v>#REF!</v>
      </c>
      <c r="M10" s="3" t="e">
        <f>IF(AND(L10=1,J10=#REF!),1,0)</f>
        <v>#REF!</v>
      </c>
      <c r="N10" s="48"/>
    </row>
    <row r="11" spans="1:15" s="44" customFormat="1" x14ac:dyDescent="0.25">
      <c r="A11" s="30" t="s">
        <v>104</v>
      </c>
      <c r="B11" s="30" t="str">
        <f>'Control Report'!$C$3</f>
        <v>xxx</v>
      </c>
      <c r="C11" s="30" t="str">
        <f>'Control Report'!$C$2</f>
        <v>Company xxx</v>
      </c>
      <c r="D11" s="41"/>
      <c r="E11" s="48"/>
      <c r="F11" s="48"/>
      <c r="G11" s="23" t="s">
        <v>55</v>
      </c>
      <c r="H11" s="41"/>
      <c r="I11" s="41"/>
      <c r="J11" s="19" t="s">
        <v>48</v>
      </c>
      <c r="K11" s="47"/>
      <c r="L11" s="3" t="e">
        <f>IF(#REF!="Ja",1,0)</f>
        <v>#REF!</v>
      </c>
      <c r="M11" s="3" t="e">
        <f>IF(AND(L11=1,J11=#REF!),1,0)</f>
        <v>#REF!</v>
      </c>
      <c r="N11" s="48"/>
    </row>
    <row r="12" spans="1:15" s="44" customFormat="1" x14ac:dyDescent="0.25">
      <c r="A12" s="30" t="s">
        <v>105</v>
      </c>
      <c r="B12" s="30" t="str">
        <f>'Control Report'!$C$3</f>
        <v>xxx</v>
      </c>
      <c r="C12" s="30" t="str">
        <f>'Control Report'!$C$2</f>
        <v>Company xxx</v>
      </c>
      <c r="D12" s="41"/>
      <c r="E12" s="48"/>
      <c r="F12" s="48"/>
      <c r="G12" s="23" t="s">
        <v>55</v>
      </c>
      <c r="H12" s="41"/>
      <c r="I12" s="41"/>
      <c r="J12" s="19" t="s">
        <v>48</v>
      </c>
      <c r="K12" s="47"/>
      <c r="L12" s="3" t="e">
        <f>IF(#REF!="Ja",1,0)</f>
        <v>#REF!</v>
      </c>
      <c r="M12" s="3" t="e">
        <f>IF(AND(L12=1,J12=#REF!),1,0)</f>
        <v>#REF!</v>
      </c>
      <c r="N12" s="48"/>
    </row>
    <row r="13" spans="1:15" x14ac:dyDescent="0.25">
      <c r="A13" s="30" t="s">
        <v>106</v>
      </c>
      <c r="B13" s="30" t="str">
        <f>'Control Report'!$C$3</f>
        <v>xxx</v>
      </c>
      <c r="C13" s="30" t="str">
        <f>'Control Report'!$C$2</f>
        <v>Company xxx</v>
      </c>
      <c r="D13" s="41"/>
      <c r="E13" s="48"/>
      <c r="F13" s="48"/>
      <c r="G13" s="23" t="s">
        <v>55</v>
      </c>
      <c r="H13" s="41"/>
      <c r="I13" s="41"/>
      <c r="J13" s="19" t="s">
        <v>48</v>
      </c>
      <c r="K13" s="47"/>
      <c r="L13" s="3" t="e">
        <f>IF(#REF!="Ja",1,0)</f>
        <v>#REF!</v>
      </c>
      <c r="M13" s="3" t="e">
        <f>IF(AND(L13=1,J13=#REF!),1,0)</f>
        <v>#REF!</v>
      </c>
      <c r="N13" s="48"/>
      <c r="O13" s="44"/>
    </row>
    <row r="14" spans="1:15" x14ac:dyDescent="0.25">
      <c r="A14" s="30" t="s">
        <v>107</v>
      </c>
      <c r="B14" s="30" t="str">
        <f>'Control Report'!$C$3</f>
        <v>xxx</v>
      </c>
      <c r="C14" s="30" t="str">
        <f>'Control Report'!$C$2</f>
        <v>Company xxx</v>
      </c>
      <c r="D14" s="41"/>
      <c r="E14" s="48"/>
      <c r="F14" s="48"/>
      <c r="G14" s="23" t="s">
        <v>55</v>
      </c>
      <c r="H14" s="41"/>
      <c r="I14" s="41"/>
      <c r="J14" s="19" t="s">
        <v>48</v>
      </c>
      <c r="K14" s="47"/>
      <c r="L14" s="3" t="e">
        <f>IF(#REF!="Ja",1,0)</f>
        <v>#REF!</v>
      </c>
      <c r="M14" s="3" t="e">
        <f>IF(AND(L14=1,J14=#REF!),1,0)</f>
        <v>#REF!</v>
      </c>
      <c r="N14" s="48"/>
      <c r="O14" s="44"/>
    </row>
    <row r="15" spans="1:15" x14ac:dyDescent="0.25">
      <c r="A15" s="30" t="s">
        <v>108</v>
      </c>
      <c r="B15" s="30" t="str">
        <f>'Control Report'!$C$3</f>
        <v>xxx</v>
      </c>
      <c r="C15" s="30" t="str">
        <f>'Control Report'!$C$2</f>
        <v>Company xxx</v>
      </c>
      <c r="D15" s="41"/>
      <c r="E15" s="48"/>
      <c r="F15" s="48"/>
      <c r="G15" s="23" t="s">
        <v>55</v>
      </c>
      <c r="H15" s="41"/>
      <c r="I15" s="41"/>
      <c r="J15" s="19" t="s">
        <v>48</v>
      </c>
      <c r="K15" s="47"/>
      <c r="L15" s="3" t="e">
        <f>IF(#REF!="Ja",1,0)</f>
        <v>#REF!</v>
      </c>
      <c r="M15" s="3" t="e">
        <f>IF(AND(L15=1,J15=#REF!),1,0)</f>
        <v>#REF!</v>
      </c>
      <c r="N15" s="48"/>
      <c r="O15" s="44"/>
    </row>
    <row r="16" spans="1:15" x14ac:dyDescent="0.25">
      <c r="A16" s="30" t="s">
        <v>109</v>
      </c>
      <c r="B16" s="30" t="str">
        <f>'Control Report'!$C$3</f>
        <v>xxx</v>
      </c>
      <c r="C16" s="30" t="str">
        <f>'Control Report'!$C$2</f>
        <v>Company xxx</v>
      </c>
      <c r="D16" s="41"/>
      <c r="E16" s="48"/>
      <c r="F16" s="48"/>
      <c r="G16" s="23" t="s">
        <v>55</v>
      </c>
      <c r="H16" s="41"/>
      <c r="I16" s="41"/>
      <c r="J16" s="19" t="s">
        <v>48</v>
      </c>
      <c r="K16" s="47"/>
      <c r="L16" s="3" t="e">
        <f>IF(#REF!="Ja",1,0)</f>
        <v>#REF!</v>
      </c>
      <c r="M16" s="3" t="e">
        <f>IF(AND(L16=1,J16=#REF!),1,0)</f>
        <v>#REF!</v>
      </c>
      <c r="N16" s="48"/>
      <c r="O16" s="44"/>
    </row>
    <row r="17" spans="1:15" x14ac:dyDescent="0.25">
      <c r="A17" s="30" t="s">
        <v>110</v>
      </c>
      <c r="B17" s="30" t="str">
        <f>'Control Report'!$C$3</f>
        <v>xxx</v>
      </c>
      <c r="C17" s="30" t="str">
        <f>'Control Report'!$C$2</f>
        <v>Company xxx</v>
      </c>
      <c r="D17" s="41"/>
      <c r="E17" s="48"/>
      <c r="F17" s="48"/>
      <c r="G17" s="23" t="s">
        <v>55</v>
      </c>
      <c r="H17" s="41"/>
      <c r="I17" s="41"/>
      <c r="J17" s="19" t="s">
        <v>48</v>
      </c>
      <c r="K17" s="47"/>
      <c r="L17" s="3" t="e">
        <f>IF(#REF!="Ja",1,0)</f>
        <v>#REF!</v>
      </c>
      <c r="M17" s="3" t="e">
        <f>IF(AND(L17=1,J17=#REF!),1,0)</f>
        <v>#REF!</v>
      </c>
      <c r="N17" s="48"/>
      <c r="O17" s="44"/>
    </row>
    <row r="18" spans="1:15" x14ac:dyDescent="0.25">
      <c r="A18" s="30" t="s">
        <v>111</v>
      </c>
      <c r="B18" s="30" t="str">
        <f>'Control Report'!$C$3</f>
        <v>xxx</v>
      </c>
      <c r="C18" s="30" t="str">
        <f>'Control Report'!$C$2</f>
        <v>Company xxx</v>
      </c>
      <c r="D18" s="41"/>
      <c r="E18" s="48"/>
      <c r="F18" s="48"/>
      <c r="G18" s="23" t="s">
        <v>55</v>
      </c>
      <c r="H18" s="41"/>
      <c r="I18" s="41"/>
      <c r="J18" s="19" t="s">
        <v>48</v>
      </c>
      <c r="K18" s="47"/>
      <c r="L18" s="3" t="e">
        <f>IF(#REF!="Ja",1,0)</f>
        <v>#REF!</v>
      </c>
      <c r="M18" s="3" t="e">
        <f>IF(AND(L18=1,J18=#REF!),1,0)</f>
        <v>#REF!</v>
      </c>
      <c r="N18" s="48"/>
      <c r="O18" s="44"/>
    </row>
    <row r="19" spans="1:15" x14ac:dyDescent="0.25">
      <c r="A19" s="30" t="s">
        <v>112</v>
      </c>
      <c r="B19" s="30" t="str">
        <f>'Control Report'!$C$3</f>
        <v>xxx</v>
      </c>
      <c r="C19" s="30" t="str">
        <f>'Control Report'!$C$2</f>
        <v>Company xxx</v>
      </c>
      <c r="D19" s="41"/>
      <c r="E19" s="48"/>
      <c r="F19" s="48"/>
      <c r="G19" s="23" t="s">
        <v>55</v>
      </c>
      <c r="H19" s="41"/>
      <c r="I19" s="41"/>
      <c r="J19" s="19" t="s">
        <v>48</v>
      </c>
      <c r="K19" s="47"/>
      <c r="L19" s="3" t="e">
        <f>IF(#REF!="Ja",1,0)</f>
        <v>#REF!</v>
      </c>
      <c r="M19" s="3" t="e">
        <f>IF(AND(L19=1,J19=#REF!),1,0)</f>
        <v>#REF!</v>
      </c>
      <c r="N19" s="48"/>
      <c r="O19" s="44"/>
    </row>
    <row r="20" spans="1:15" x14ac:dyDescent="0.25">
      <c r="A20" s="30" t="s">
        <v>113</v>
      </c>
      <c r="B20" s="30" t="str">
        <f>'Control Report'!$C$3</f>
        <v>xxx</v>
      </c>
      <c r="C20" s="30" t="str">
        <f>'Control Report'!$C$2</f>
        <v>Company xxx</v>
      </c>
      <c r="D20" s="41"/>
      <c r="E20" s="48"/>
      <c r="F20" s="48"/>
      <c r="G20" s="23" t="s">
        <v>55</v>
      </c>
      <c r="H20" s="41"/>
      <c r="I20" s="41"/>
      <c r="J20" s="19" t="s">
        <v>48</v>
      </c>
      <c r="K20" s="47"/>
      <c r="L20" s="3" t="e">
        <f>IF(#REF!="Ja",1,0)</f>
        <v>#REF!</v>
      </c>
      <c r="M20" s="3" t="e">
        <f>IF(AND(L20=1,J20=#REF!),1,0)</f>
        <v>#REF!</v>
      </c>
      <c r="N20" s="48"/>
      <c r="O20" s="44"/>
    </row>
    <row r="21" spans="1:15" x14ac:dyDescent="0.25">
      <c r="A21" s="30" t="s">
        <v>114</v>
      </c>
      <c r="B21" s="30" t="str">
        <f>'Control Report'!$C$3</f>
        <v>xxx</v>
      </c>
      <c r="C21" s="30" t="str">
        <f>'Control Report'!$C$2</f>
        <v>Company xxx</v>
      </c>
      <c r="D21" s="41"/>
      <c r="E21" s="48"/>
      <c r="F21" s="48"/>
      <c r="G21" s="23" t="s">
        <v>55</v>
      </c>
      <c r="H21" s="41"/>
      <c r="I21" s="41"/>
      <c r="J21" s="19" t="s">
        <v>48</v>
      </c>
      <c r="K21" s="47"/>
      <c r="L21" s="3" t="e">
        <f>IF(#REF!="Ja",1,0)</f>
        <v>#REF!</v>
      </c>
      <c r="M21" s="3" t="e">
        <f>IF(AND(L21=1,J21=#REF!),1,0)</f>
        <v>#REF!</v>
      </c>
      <c r="N21" s="48"/>
      <c r="O21" s="44"/>
    </row>
    <row r="22" spans="1:15" x14ac:dyDescent="0.25">
      <c r="A22" s="30" t="s">
        <v>115</v>
      </c>
      <c r="B22" s="30" t="str">
        <f>'Control Report'!$C$3</f>
        <v>xxx</v>
      </c>
      <c r="C22" s="30" t="str">
        <f>'Control Report'!$C$2</f>
        <v>Company xxx</v>
      </c>
      <c r="D22" s="41"/>
      <c r="E22" s="48"/>
      <c r="F22" s="48"/>
      <c r="G22" s="23" t="s">
        <v>55</v>
      </c>
      <c r="H22" s="41"/>
      <c r="I22" s="41"/>
      <c r="J22" s="19" t="s">
        <v>48</v>
      </c>
      <c r="K22" s="47"/>
      <c r="L22" s="3" t="e">
        <f>IF(#REF!="Ja",1,0)</f>
        <v>#REF!</v>
      </c>
      <c r="M22" s="3" t="e">
        <f>IF(AND(L22=1,J22=#REF!),1,0)</f>
        <v>#REF!</v>
      </c>
      <c r="N22" s="48"/>
      <c r="O22" s="44"/>
    </row>
    <row r="23" spans="1:15" x14ac:dyDescent="0.25">
      <c r="A23" s="30" t="s">
        <v>116</v>
      </c>
      <c r="B23" s="30" t="str">
        <f>'Control Report'!$C$3</f>
        <v>xxx</v>
      </c>
      <c r="C23" s="30" t="str">
        <f>'Control Report'!$C$2</f>
        <v>Company xxx</v>
      </c>
      <c r="D23" s="41"/>
      <c r="E23" s="48"/>
      <c r="F23" s="48"/>
      <c r="G23" s="23" t="s">
        <v>55</v>
      </c>
      <c r="H23" s="41"/>
      <c r="I23" s="41"/>
      <c r="J23" s="19" t="s">
        <v>48</v>
      </c>
      <c r="K23" s="47"/>
      <c r="L23" s="3" t="e">
        <f>IF(#REF!="Ja",1,0)</f>
        <v>#REF!</v>
      </c>
      <c r="M23" s="3" t="e">
        <f>IF(AND(L23=1,J23=#REF!),1,0)</f>
        <v>#REF!</v>
      </c>
      <c r="N23" s="48"/>
      <c r="O23" s="44"/>
    </row>
    <row r="24" spans="1:15" x14ac:dyDescent="0.25">
      <c r="A24" s="30" t="s">
        <v>117</v>
      </c>
      <c r="B24" s="30" t="str">
        <f>'Control Report'!$C$3</f>
        <v>xxx</v>
      </c>
      <c r="C24" s="30" t="str">
        <f>'Control Report'!$C$2</f>
        <v>Company xxx</v>
      </c>
      <c r="D24" s="41"/>
      <c r="E24" s="48"/>
      <c r="F24" s="48"/>
      <c r="G24" s="23" t="s">
        <v>55</v>
      </c>
      <c r="H24" s="41"/>
      <c r="I24" s="41"/>
      <c r="J24" s="19" t="s">
        <v>48</v>
      </c>
      <c r="K24" s="47"/>
      <c r="L24" s="3" t="e">
        <f>IF(#REF!="Ja",1,0)</f>
        <v>#REF!</v>
      </c>
      <c r="M24" s="3" t="e">
        <f>IF(AND(L24=1,J24=#REF!),1,0)</f>
        <v>#REF!</v>
      </c>
      <c r="N24" s="48"/>
      <c r="O24" s="44"/>
    </row>
    <row r="25" spans="1:15" x14ac:dyDescent="0.25">
      <c r="A25" s="30" t="s">
        <v>118</v>
      </c>
      <c r="B25" s="30" t="str">
        <f>'Control Report'!$C$3</f>
        <v>xxx</v>
      </c>
      <c r="C25" s="30" t="str">
        <f>'Control Report'!$C$2</f>
        <v>Company xxx</v>
      </c>
      <c r="D25" s="41"/>
      <c r="E25" s="48"/>
      <c r="F25" s="48"/>
      <c r="G25" s="23" t="s">
        <v>55</v>
      </c>
      <c r="H25" s="41"/>
      <c r="I25" s="41"/>
      <c r="J25" s="19" t="s">
        <v>48</v>
      </c>
      <c r="K25" s="47"/>
      <c r="L25" s="3" t="e">
        <f>IF(#REF!="Ja",1,0)</f>
        <v>#REF!</v>
      </c>
      <c r="M25" s="3" t="e">
        <f>IF(AND(L25=1,J25=#REF!),1,0)</f>
        <v>#REF!</v>
      </c>
      <c r="N25" s="48"/>
      <c r="O25" s="44"/>
    </row>
    <row r="26" spans="1:15" x14ac:dyDescent="0.25">
      <c r="A26" s="30" t="s">
        <v>119</v>
      </c>
      <c r="B26" s="30" t="str">
        <f>'Control Report'!$C$3</f>
        <v>xxx</v>
      </c>
      <c r="C26" s="30" t="str">
        <f>'Control Report'!$C$2</f>
        <v>Company xxx</v>
      </c>
      <c r="D26" s="41"/>
      <c r="E26" s="48"/>
      <c r="F26" s="48"/>
      <c r="G26" s="23" t="s">
        <v>55</v>
      </c>
      <c r="H26" s="41"/>
      <c r="I26" s="41"/>
      <c r="J26" s="19" t="s">
        <v>48</v>
      </c>
      <c r="K26" s="47"/>
      <c r="L26" s="3" t="e">
        <f>IF(#REF!="Ja",1,0)</f>
        <v>#REF!</v>
      </c>
      <c r="M26" s="3" t="e">
        <f>IF(AND(L26=1,J26=#REF!),1,0)</f>
        <v>#REF!</v>
      </c>
      <c r="N26" s="48"/>
      <c r="O26" s="44"/>
    </row>
    <row r="27" spans="1:15" x14ac:dyDescent="0.25">
      <c r="A27" s="30" t="s">
        <v>120</v>
      </c>
      <c r="B27" s="30" t="str">
        <f>'Control Report'!$C$3</f>
        <v>xxx</v>
      </c>
      <c r="C27" s="30" t="str">
        <f>'Control Report'!$C$2</f>
        <v>Company xxx</v>
      </c>
      <c r="D27" s="41"/>
      <c r="E27" s="48"/>
      <c r="F27" s="48"/>
      <c r="G27" s="23" t="s">
        <v>55</v>
      </c>
      <c r="H27" s="41"/>
      <c r="I27" s="41"/>
      <c r="J27" s="19" t="s">
        <v>48</v>
      </c>
      <c r="K27" s="47"/>
      <c r="L27" s="3" t="e">
        <f>IF(#REF!="Ja",1,0)</f>
        <v>#REF!</v>
      </c>
      <c r="M27" s="3" t="e">
        <f>IF(AND(L27=1,J27=#REF!),1,0)</f>
        <v>#REF!</v>
      </c>
      <c r="N27" s="48"/>
      <c r="O27" s="44"/>
    </row>
    <row r="28" spans="1:15" x14ac:dyDescent="0.25">
      <c r="A28" s="30" t="s">
        <v>121</v>
      </c>
      <c r="B28" s="30" t="str">
        <f>'Control Report'!$C$3</f>
        <v>xxx</v>
      </c>
      <c r="C28" s="30" t="str">
        <f>'Control Report'!$C$2</f>
        <v>Company xxx</v>
      </c>
      <c r="D28" s="41"/>
      <c r="E28" s="48"/>
      <c r="F28" s="48"/>
      <c r="G28" s="23" t="s">
        <v>55</v>
      </c>
      <c r="H28" s="41"/>
      <c r="I28" s="41"/>
      <c r="J28" s="19" t="s">
        <v>48</v>
      </c>
      <c r="K28" s="47"/>
      <c r="L28" s="3" t="e">
        <f>IF(#REF!="Ja",1,0)</f>
        <v>#REF!</v>
      </c>
      <c r="M28" s="3" t="e">
        <f>IF(AND(L28=1,J28=#REF!),1,0)</f>
        <v>#REF!</v>
      </c>
      <c r="N28" s="48"/>
      <c r="O28" s="44"/>
    </row>
    <row r="29" spans="1:15" x14ac:dyDescent="0.25">
      <c r="A29" s="30" t="s">
        <v>122</v>
      </c>
      <c r="B29" s="30" t="str">
        <f>'Control Report'!$C$3</f>
        <v>xxx</v>
      </c>
      <c r="C29" s="30" t="str">
        <f>'Control Report'!$C$2</f>
        <v>Company xxx</v>
      </c>
      <c r="D29" s="41"/>
      <c r="E29" s="48"/>
      <c r="F29" s="48"/>
      <c r="G29" s="23" t="s">
        <v>55</v>
      </c>
      <c r="H29" s="41"/>
      <c r="I29" s="41"/>
      <c r="J29" s="19" t="s">
        <v>48</v>
      </c>
      <c r="K29" s="47"/>
      <c r="L29" s="3" t="e">
        <f>IF(#REF!="Ja",1,0)</f>
        <v>#REF!</v>
      </c>
      <c r="M29" s="3" t="e">
        <f>IF(AND(L29=1,J29=#REF!),1,0)</f>
        <v>#REF!</v>
      </c>
      <c r="N29" s="48"/>
      <c r="O29" s="44"/>
    </row>
    <row r="30" spans="1:15" x14ac:dyDescent="0.25">
      <c r="A30" s="30" t="s">
        <v>123</v>
      </c>
      <c r="B30" s="30" t="str">
        <f>'Control Report'!$C$3</f>
        <v>xxx</v>
      </c>
      <c r="C30" s="30" t="str">
        <f>'Control Report'!$C$2</f>
        <v>Company xxx</v>
      </c>
      <c r="D30" s="41"/>
      <c r="E30" s="48"/>
      <c r="F30" s="48"/>
      <c r="G30" s="23" t="s">
        <v>55</v>
      </c>
      <c r="H30" s="41"/>
      <c r="I30" s="41"/>
      <c r="J30" s="19" t="s">
        <v>48</v>
      </c>
      <c r="K30" s="47"/>
      <c r="L30" s="3" t="e">
        <f>IF(#REF!="Ja",1,0)</f>
        <v>#REF!</v>
      </c>
      <c r="M30" s="3" t="e">
        <f>IF(AND(L30=1,J30=#REF!),1,0)</f>
        <v>#REF!</v>
      </c>
      <c r="N30" s="48"/>
      <c r="O30" s="44"/>
    </row>
    <row r="31" spans="1:15" x14ac:dyDescent="0.25">
      <c r="A31" s="30" t="s">
        <v>124</v>
      </c>
      <c r="B31" s="30" t="str">
        <f>'Control Report'!$C$3</f>
        <v>xxx</v>
      </c>
      <c r="C31" s="30" t="str">
        <f>'Control Report'!$C$2</f>
        <v>Company xxx</v>
      </c>
      <c r="D31" s="41"/>
      <c r="E31" s="48"/>
      <c r="F31" s="48"/>
      <c r="G31" s="23" t="s">
        <v>55</v>
      </c>
      <c r="H31" s="41"/>
      <c r="I31" s="41"/>
      <c r="J31" s="19" t="s">
        <v>48</v>
      </c>
      <c r="K31" s="47"/>
      <c r="L31" s="3" t="e">
        <f>IF(#REF!="Ja",1,0)</f>
        <v>#REF!</v>
      </c>
      <c r="M31" s="3" t="e">
        <f>IF(AND(L31=1,J31=#REF!),1,0)</f>
        <v>#REF!</v>
      </c>
      <c r="N31" s="48"/>
      <c r="O31" s="44"/>
    </row>
    <row r="32" spans="1:15" x14ac:dyDescent="0.25">
      <c r="A32" s="30" t="s">
        <v>125</v>
      </c>
      <c r="B32" s="30" t="str">
        <f>'Control Report'!$C$3</f>
        <v>xxx</v>
      </c>
      <c r="C32" s="30" t="str">
        <f>'Control Report'!$C$2</f>
        <v>Company xxx</v>
      </c>
      <c r="D32" s="41"/>
      <c r="E32" s="48"/>
      <c r="F32" s="48"/>
      <c r="G32" s="23" t="s">
        <v>55</v>
      </c>
      <c r="H32" s="41"/>
      <c r="I32" s="41"/>
      <c r="J32" s="19" t="s">
        <v>48</v>
      </c>
      <c r="K32" s="47"/>
      <c r="L32" s="3" t="e">
        <f>IF(#REF!="Ja",1,0)</f>
        <v>#REF!</v>
      </c>
      <c r="M32" s="3" t="e">
        <f>IF(AND(L32=1,J32=#REF!),1,0)</f>
        <v>#REF!</v>
      </c>
      <c r="N32" s="48"/>
      <c r="O32" s="44"/>
    </row>
    <row r="33" spans="13:13" x14ac:dyDescent="0.25">
      <c r="M33" s="3"/>
    </row>
    <row r="34" spans="13:13" x14ac:dyDescent="0.25">
      <c r="M34" s="3"/>
    </row>
    <row r="35" spans="13:13" x14ac:dyDescent="0.25">
      <c r="M35" s="3"/>
    </row>
    <row r="36" spans="13:13" x14ac:dyDescent="0.25">
      <c r="M36" s="3"/>
    </row>
    <row r="37" spans="13:13" x14ac:dyDescent="0.25">
      <c r="M37" s="3"/>
    </row>
    <row r="38" spans="13:13" x14ac:dyDescent="0.25">
      <c r="M38" s="3"/>
    </row>
    <row r="39" spans="13:13" x14ac:dyDescent="0.25">
      <c r="M39" s="3"/>
    </row>
    <row r="40" spans="13:13" x14ac:dyDescent="0.25">
      <c r="M40" s="3"/>
    </row>
    <row r="41" spans="13:13" x14ac:dyDescent="0.25">
      <c r="M41" s="3"/>
    </row>
    <row r="42" spans="13:13" x14ac:dyDescent="0.25">
      <c r="M42" s="3"/>
    </row>
    <row r="43" spans="13:13" x14ac:dyDescent="0.25">
      <c r="M43" s="3"/>
    </row>
    <row r="44" spans="13:13" x14ac:dyDescent="0.25">
      <c r="M44" s="3"/>
    </row>
  </sheetData>
  <autoFilter ref="A2:K2" xr:uid="{00000000-0009-0000-0000-000007000000}"/>
  <phoneticPr fontId="26" type="noConversion"/>
  <conditionalFormatting sqref="A3:K32 N3:N32">
    <cfRule type="expression" dxfId="10" priority="7">
      <formula>MOD(ROW(),2)</formula>
    </cfRule>
  </conditionalFormatting>
  <conditionalFormatting sqref="D3:I32 N3:N32">
    <cfRule type="expression" dxfId="9" priority="62">
      <formula>#REF!="Nej"</formula>
    </cfRule>
  </conditionalFormatting>
  <dataValidations count="2">
    <dataValidation type="date" allowBlank="1" showInputMessage="1" showErrorMessage="1" errorTitle="Set date" error="Format YYYY-MM-DD" sqref="H3:I32" xr:uid="{63DBC2CE-0BB4-4BBA-8A08-27AE522894FA}">
      <formula1>46174</formula1>
      <formula2>46539</formula2>
    </dataValidation>
    <dataValidation allowBlank="1" showInputMessage="1" showErrorMessage="1" errorTitle="Set date" error="Format YYYY-MM-DD" sqref="K3:K32" xr:uid="{0C550D07-2F3D-4ED8-A776-7AE639940438}"/>
  </dataValidations>
  <pageMargins left="0.25" right="0.25" top="0.75" bottom="0.75" header="0.3" footer="0.3"/>
  <pageSetup paperSize="9" scale="5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700-000000000000}">
          <x14:formula1>
            <xm:f>List!$A$2:$A$7</xm:f>
          </x14:formula1>
          <xm:sqref>J3:J500</xm:sqref>
        </x14:dataValidation>
        <x14:dataValidation type="list" allowBlank="1" showInputMessage="1" showErrorMessage="1" xr:uid="{1C6858A3-6669-4353-B7E0-C0E7754BB283}">
          <x14:formula1>
            <xm:f>List!$D$3:$D$17</xm:f>
          </x14:formula1>
          <xm:sqref>G3:G32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5">
    <tabColor rgb="FF92D050"/>
    <pageSetUpPr fitToPage="1"/>
  </sheetPr>
  <dimension ref="A1:N32"/>
  <sheetViews>
    <sheetView showGridLines="0" zoomScaleNormal="100" workbookViewId="0">
      <pane ySplit="2" topLeftCell="A3" activePane="bottomLeft" state="frozen"/>
      <selection pane="bottomLeft" activeCell="J3" sqref="J3"/>
    </sheetView>
  </sheetViews>
  <sheetFormatPr defaultRowHeight="15" x14ac:dyDescent="0.25"/>
  <cols>
    <col min="1" max="1" width="7.42578125" style="9" bestFit="1" customWidth="1"/>
    <col min="2" max="2" width="14.28515625" style="9" customWidth="1"/>
    <col min="3" max="3" width="17.28515625" style="9" bestFit="1" customWidth="1"/>
    <col min="4" max="4" width="47.140625" style="6" bestFit="1" customWidth="1"/>
    <col min="5" max="5" width="49.85546875" style="6" bestFit="1" customWidth="1"/>
    <col min="6" max="6" width="49.85546875" style="6" customWidth="1"/>
    <col min="7" max="7" width="20.7109375" style="16" customWidth="1"/>
    <col min="8" max="8" width="15.7109375" style="67" bestFit="1" customWidth="1"/>
    <col min="9" max="9" width="16.5703125" style="67" bestFit="1" customWidth="1"/>
    <col min="10" max="10" width="15.7109375" style="20" customWidth="1"/>
    <col min="11" max="11" width="15.7109375" style="17" customWidth="1"/>
    <col min="12" max="12" width="9.140625" style="3" hidden="1" customWidth="1"/>
    <col min="13" max="13" width="7.28515625" hidden="1" customWidth="1"/>
    <col min="14" max="14" width="49.85546875" style="6" customWidth="1"/>
  </cols>
  <sheetData>
    <row r="1" spans="1:14" ht="42" customHeight="1" x14ac:dyDescent="0.25">
      <c r="A1" s="30"/>
      <c r="B1" s="33" t="s">
        <v>126</v>
      </c>
      <c r="C1" s="30"/>
      <c r="E1" s="5"/>
      <c r="F1" s="5"/>
      <c r="H1" s="69"/>
      <c r="I1" s="69"/>
      <c r="J1" s="16"/>
      <c r="N1" s="5"/>
    </row>
    <row r="2" spans="1:14" s="1" customFormat="1" x14ac:dyDescent="0.25">
      <c r="A2" s="27" t="s">
        <v>90</v>
      </c>
      <c r="B2" s="27" t="s">
        <v>32</v>
      </c>
      <c r="C2" s="27" t="s">
        <v>33</v>
      </c>
      <c r="D2" s="27" t="s">
        <v>127</v>
      </c>
      <c r="E2" s="27" t="s">
        <v>92</v>
      </c>
      <c r="F2" s="27" t="s">
        <v>93</v>
      </c>
      <c r="G2" s="28" t="s">
        <v>35</v>
      </c>
      <c r="H2" s="64" t="s">
        <v>51</v>
      </c>
      <c r="I2" s="64" t="s">
        <v>52</v>
      </c>
      <c r="J2" s="28" t="s">
        <v>94</v>
      </c>
      <c r="K2" s="29" t="s">
        <v>53</v>
      </c>
      <c r="L2" s="14" t="e">
        <f>SUM(L3:L27)</f>
        <v>#REF!</v>
      </c>
      <c r="M2" s="4" t="e">
        <f>SUM(M3:M27)</f>
        <v>#REF!</v>
      </c>
      <c r="N2" s="27" t="s">
        <v>95</v>
      </c>
    </row>
    <row r="3" spans="1:14" s="44" customFormat="1" x14ac:dyDescent="0.25">
      <c r="A3" s="31" t="s">
        <v>128</v>
      </c>
      <c r="B3" s="31" t="str">
        <f>'Control Report'!$C$3</f>
        <v>xxx</v>
      </c>
      <c r="C3" s="31" t="str">
        <f>'Control Report'!$C$2</f>
        <v>Company xxx</v>
      </c>
      <c r="D3" s="41"/>
      <c r="E3" s="48"/>
      <c r="F3" s="41"/>
      <c r="G3" s="23" t="s">
        <v>55</v>
      </c>
      <c r="H3" s="68"/>
      <c r="I3" s="68"/>
      <c r="J3" s="19" t="s">
        <v>48</v>
      </c>
      <c r="K3" s="22"/>
      <c r="L3" s="3" t="e">
        <f>IF(#REF!="Ja",1,0)</f>
        <v>#REF!</v>
      </c>
      <c r="M3" s="3" t="e">
        <f>IF(AND(L3=1,J3=#REF!),1,0)</f>
        <v>#REF!</v>
      </c>
      <c r="N3" s="41"/>
    </row>
    <row r="4" spans="1:14" s="44" customFormat="1" x14ac:dyDescent="0.25">
      <c r="A4" s="30" t="s">
        <v>129</v>
      </c>
      <c r="B4" s="31" t="str">
        <f>'Control Report'!$C$3</f>
        <v>xxx</v>
      </c>
      <c r="C4" s="31" t="str">
        <f>'Control Report'!$C$2</f>
        <v>Company xxx</v>
      </c>
      <c r="D4" s="41"/>
      <c r="E4" s="48"/>
      <c r="F4" s="41"/>
      <c r="G4" s="23" t="s">
        <v>55</v>
      </c>
      <c r="H4" s="68"/>
      <c r="I4" s="68"/>
      <c r="J4" s="19" t="s">
        <v>48</v>
      </c>
      <c r="K4" s="42"/>
      <c r="L4" s="3" t="e">
        <f>IF(#REF!="Ja",1,0)</f>
        <v>#REF!</v>
      </c>
      <c r="M4" s="3" t="e">
        <f>IF(AND(L4=1,J4=#REF!),1,0)</f>
        <v>#REF!</v>
      </c>
      <c r="N4" s="41"/>
    </row>
    <row r="5" spans="1:14" s="44" customFormat="1" x14ac:dyDescent="0.25">
      <c r="A5" s="30" t="s">
        <v>130</v>
      </c>
      <c r="B5" s="31" t="str">
        <f>'Control Report'!$C$3</f>
        <v>xxx</v>
      </c>
      <c r="C5" s="31" t="str">
        <f>'Control Report'!$C$2</f>
        <v>Company xxx</v>
      </c>
      <c r="D5" s="41"/>
      <c r="E5" s="48"/>
      <c r="F5" s="41"/>
      <c r="G5" s="23" t="s">
        <v>55</v>
      </c>
      <c r="H5" s="68"/>
      <c r="I5" s="68"/>
      <c r="J5" s="19" t="s">
        <v>48</v>
      </c>
      <c r="K5" s="42"/>
      <c r="L5" s="3" t="e">
        <f>IF(#REF!="Ja",1,0)</f>
        <v>#REF!</v>
      </c>
      <c r="M5" s="3" t="e">
        <f>IF(AND(L5=1,J5=#REF!),1,0)</f>
        <v>#REF!</v>
      </c>
      <c r="N5" s="41"/>
    </row>
    <row r="6" spans="1:14" s="44" customFormat="1" x14ac:dyDescent="0.25">
      <c r="A6" s="30" t="s">
        <v>131</v>
      </c>
      <c r="B6" s="31" t="str">
        <f>'Control Report'!$C$3</f>
        <v>xxx</v>
      </c>
      <c r="C6" s="31" t="str">
        <f>'Control Report'!$C$2</f>
        <v>Company xxx</v>
      </c>
      <c r="D6" s="41"/>
      <c r="E6" s="48"/>
      <c r="F6" s="41"/>
      <c r="G6" s="23" t="s">
        <v>55</v>
      </c>
      <c r="H6" s="68"/>
      <c r="I6" s="68"/>
      <c r="J6" s="19" t="s">
        <v>48</v>
      </c>
      <c r="K6" s="42"/>
      <c r="L6" s="3" t="e">
        <f>IF(#REF!="Ja",1,0)</f>
        <v>#REF!</v>
      </c>
      <c r="M6" s="3" t="e">
        <f>IF(AND(L6=1,J6=#REF!),1,0)</f>
        <v>#REF!</v>
      </c>
      <c r="N6" s="41"/>
    </row>
    <row r="7" spans="1:14" s="44" customFormat="1" x14ac:dyDescent="0.25">
      <c r="A7" s="30" t="s">
        <v>132</v>
      </c>
      <c r="B7" s="31" t="str">
        <f>'Control Report'!$C$3</f>
        <v>xxx</v>
      </c>
      <c r="C7" s="31" t="str">
        <f>'Control Report'!$C$2</f>
        <v>Company xxx</v>
      </c>
      <c r="D7" s="41"/>
      <c r="E7" s="48"/>
      <c r="F7" s="41"/>
      <c r="G7" s="23" t="s">
        <v>55</v>
      </c>
      <c r="H7" s="68"/>
      <c r="I7" s="68"/>
      <c r="J7" s="19" t="s">
        <v>48</v>
      </c>
      <c r="K7" s="42"/>
      <c r="L7" s="3" t="e">
        <f>IF(#REF!="Ja",1,0)</f>
        <v>#REF!</v>
      </c>
      <c r="M7" s="3" t="e">
        <f>IF(AND(L7=1,J7=#REF!),1,0)</f>
        <v>#REF!</v>
      </c>
      <c r="N7" s="41"/>
    </row>
    <row r="8" spans="1:14" s="44" customFormat="1" x14ac:dyDescent="0.25">
      <c r="A8" s="30" t="s">
        <v>133</v>
      </c>
      <c r="B8" s="31" t="str">
        <f>'Control Report'!$C$3</f>
        <v>xxx</v>
      </c>
      <c r="C8" s="31" t="str">
        <f>'Control Report'!$C$2</f>
        <v>Company xxx</v>
      </c>
      <c r="D8" s="41"/>
      <c r="E8" s="48"/>
      <c r="F8" s="41"/>
      <c r="G8" s="23" t="s">
        <v>55</v>
      </c>
      <c r="H8" s="68"/>
      <c r="I8" s="68"/>
      <c r="J8" s="19" t="s">
        <v>48</v>
      </c>
      <c r="K8" s="42"/>
      <c r="L8" s="3" t="e">
        <f>IF(#REF!="Ja",1,0)</f>
        <v>#REF!</v>
      </c>
      <c r="M8" s="3" t="e">
        <f>IF(AND(L8=1,J8=#REF!),1,0)</f>
        <v>#REF!</v>
      </c>
      <c r="N8" s="41"/>
    </row>
    <row r="9" spans="1:14" s="44" customFormat="1" x14ac:dyDescent="0.25">
      <c r="A9" s="30" t="s">
        <v>134</v>
      </c>
      <c r="B9" s="31" t="str">
        <f>'Control Report'!$C$3</f>
        <v>xxx</v>
      </c>
      <c r="C9" s="31" t="str">
        <f>'Control Report'!$C$2</f>
        <v>Company xxx</v>
      </c>
      <c r="D9" s="41"/>
      <c r="E9" s="48"/>
      <c r="F9" s="41"/>
      <c r="G9" s="23" t="s">
        <v>55</v>
      </c>
      <c r="H9" s="68"/>
      <c r="I9" s="68"/>
      <c r="J9" s="19" t="s">
        <v>48</v>
      </c>
      <c r="K9" s="42"/>
      <c r="L9" s="3" t="e">
        <f>IF(#REF!="Ja",1,0)</f>
        <v>#REF!</v>
      </c>
      <c r="M9" s="3" t="e">
        <f>IF(AND(L9=1,J9=#REF!),1,0)</f>
        <v>#REF!</v>
      </c>
      <c r="N9" s="41"/>
    </row>
    <row r="10" spans="1:14" x14ac:dyDescent="0.25">
      <c r="A10" s="30" t="s">
        <v>135</v>
      </c>
      <c r="B10" s="31" t="str">
        <f>'Control Report'!$C$3</f>
        <v>xxx</v>
      </c>
      <c r="C10" s="31" t="str">
        <f>'Control Report'!$C$2</f>
        <v>Company xxx</v>
      </c>
      <c r="D10" s="41"/>
      <c r="E10" s="48"/>
      <c r="F10" s="41"/>
      <c r="G10" s="23" t="s">
        <v>55</v>
      </c>
      <c r="H10" s="68"/>
      <c r="I10" s="68"/>
      <c r="J10" s="19" t="s">
        <v>48</v>
      </c>
      <c r="K10" s="42"/>
      <c r="L10" s="3" t="e">
        <f>IF(#REF!="Ja",1,0)</f>
        <v>#REF!</v>
      </c>
      <c r="M10" s="3" t="e">
        <f>IF(AND(L10=1,J10=#REF!),1,0)</f>
        <v>#REF!</v>
      </c>
      <c r="N10" s="41"/>
    </row>
    <row r="11" spans="1:14" x14ac:dyDescent="0.25">
      <c r="A11" s="30" t="s">
        <v>136</v>
      </c>
      <c r="B11" s="31" t="str">
        <f>'Control Report'!$C$3</f>
        <v>xxx</v>
      </c>
      <c r="C11" s="31" t="str">
        <f>'Control Report'!$C$2</f>
        <v>Company xxx</v>
      </c>
      <c r="D11" s="41"/>
      <c r="E11" s="48"/>
      <c r="F11" s="41"/>
      <c r="G11" s="23" t="s">
        <v>55</v>
      </c>
      <c r="H11" s="68"/>
      <c r="I11" s="68"/>
      <c r="J11" s="19" t="s">
        <v>48</v>
      </c>
      <c r="K11" s="42"/>
      <c r="M11" s="3"/>
      <c r="N11" s="41"/>
    </row>
    <row r="12" spans="1:14" x14ac:dyDescent="0.25">
      <c r="A12" s="30" t="s">
        <v>137</v>
      </c>
      <c r="B12" s="31" t="str">
        <f>'Control Report'!$C$3</f>
        <v>xxx</v>
      </c>
      <c r="C12" s="31" t="str">
        <f>'Control Report'!$C$2</f>
        <v>Company xxx</v>
      </c>
      <c r="D12" s="41"/>
      <c r="E12" s="48"/>
      <c r="F12" s="41"/>
      <c r="G12" s="23" t="s">
        <v>55</v>
      </c>
      <c r="H12" s="68"/>
      <c r="I12" s="68"/>
      <c r="J12" s="19" t="s">
        <v>48</v>
      </c>
      <c r="K12" s="42"/>
      <c r="M12" s="3"/>
      <c r="N12" s="41"/>
    </row>
    <row r="13" spans="1:14" x14ac:dyDescent="0.25">
      <c r="A13" s="30" t="s">
        <v>138</v>
      </c>
      <c r="B13" s="31" t="str">
        <f>'Control Report'!$C$3</f>
        <v>xxx</v>
      </c>
      <c r="C13" s="31" t="str">
        <f>'Control Report'!$C$2</f>
        <v>Company xxx</v>
      </c>
      <c r="D13" s="41"/>
      <c r="E13" s="48"/>
      <c r="F13" s="41"/>
      <c r="G13" s="23" t="s">
        <v>55</v>
      </c>
      <c r="H13" s="68"/>
      <c r="I13" s="68"/>
      <c r="J13" s="19" t="s">
        <v>48</v>
      </c>
      <c r="K13" s="42"/>
      <c r="M13" s="3"/>
      <c r="N13" s="41"/>
    </row>
    <row r="14" spans="1:14" x14ac:dyDescent="0.25">
      <c r="A14" s="30" t="s">
        <v>139</v>
      </c>
      <c r="B14" s="31" t="str">
        <f>'Control Report'!$C$3</f>
        <v>xxx</v>
      </c>
      <c r="C14" s="31" t="str">
        <f>'Control Report'!$C$2</f>
        <v>Company xxx</v>
      </c>
      <c r="D14" s="41"/>
      <c r="E14" s="48"/>
      <c r="F14" s="41"/>
      <c r="G14" s="23" t="s">
        <v>55</v>
      </c>
      <c r="H14" s="68"/>
      <c r="I14" s="68"/>
      <c r="J14" s="19" t="s">
        <v>48</v>
      </c>
      <c r="K14" s="42"/>
      <c r="M14" s="3"/>
      <c r="N14" s="41"/>
    </row>
    <row r="15" spans="1:14" x14ac:dyDescent="0.25">
      <c r="A15" s="30" t="s">
        <v>140</v>
      </c>
      <c r="B15" s="31" t="str">
        <f>'Control Report'!$C$3</f>
        <v>xxx</v>
      </c>
      <c r="C15" s="31" t="str">
        <f>'Control Report'!$C$2</f>
        <v>Company xxx</v>
      </c>
      <c r="D15" s="41"/>
      <c r="E15" s="48"/>
      <c r="F15" s="41"/>
      <c r="G15" s="23" t="s">
        <v>55</v>
      </c>
      <c r="H15" s="68"/>
      <c r="I15" s="68"/>
      <c r="J15" s="19" t="s">
        <v>48</v>
      </c>
      <c r="K15" s="42"/>
      <c r="M15" s="3"/>
      <c r="N15" s="41"/>
    </row>
    <row r="16" spans="1:14" x14ac:dyDescent="0.25">
      <c r="A16" s="30" t="s">
        <v>141</v>
      </c>
      <c r="B16" s="31" t="str">
        <f>'Control Report'!$C$3</f>
        <v>xxx</v>
      </c>
      <c r="C16" s="31" t="str">
        <f>'Control Report'!$C$2</f>
        <v>Company xxx</v>
      </c>
      <c r="D16" s="41"/>
      <c r="E16" s="48"/>
      <c r="F16" s="41"/>
      <c r="G16" s="23" t="s">
        <v>55</v>
      </c>
      <c r="H16" s="68"/>
      <c r="I16" s="68"/>
      <c r="J16" s="19" t="s">
        <v>48</v>
      </c>
      <c r="K16" s="42"/>
      <c r="M16" s="3"/>
      <c r="N16" s="41"/>
    </row>
    <row r="17" spans="1:14" x14ac:dyDescent="0.25">
      <c r="A17" s="30" t="s">
        <v>142</v>
      </c>
      <c r="B17" s="31" t="str">
        <f>'Control Report'!$C$3</f>
        <v>xxx</v>
      </c>
      <c r="C17" s="31" t="str">
        <f>'Control Report'!$C$2</f>
        <v>Company xxx</v>
      </c>
      <c r="D17" s="41"/>
      <c r="E17" s="48"/>
      <c r="F17" s="41"/>
      <c r="G17" s="23" t="s">
        <v>55</v>
      </c>
      <c r="H17" s="68"/>
      <c r="I17" s="68"/>
      <c r="J17" s="19" t="s">
        <v>48</v>
      </c>
      <c r="K17" s="42"/>
      <c r="M17" s="3"/>
      <c r="N17" s="41"/>
    </row>
    <row r="18" spans="1:14" x14ac:dyDescent="0.25">
      <c r="A18" s="30" t="s">
        <v>143</v>
      </c>
      <c r="B18" s="31" t="str">
        <f>'Control Report'!$C$3</f>
        <v>xxx</v>
      </c>
      <c r="C18" s="31" t="str">
        <f>'Control Report'!$C$2</f>
        <v>Company xxx</v>
      </c>
      <c r="D18" s="41"/>
      <c r="E18" s="48"/>
      <c r="F18" s="41"/>
      <c r="G18" s="23" t="s">
        <v>55</v>
      </c>
      <c r="H18" s="68"/>
      <c r="I18" s="68"/>
      <c r="J18" s="19" t="s">
        <v>48</v>
      </c>
      <c r="K18" s="42"/>
      <c r="M18" s="3"/>
      <c r="N18" s="41"/>
    </row>
    <row r="19" spans="1:14" x14ac:dyDescent="0.25">
      <c r="A19" s="30" t="s">
        <v>144</v>
      </c>
      <c r="B19" s="31" t="str">
        <f>'Control Report'!$C$3</f>
        <v>xxx</v>
      </c>
      <c r="C19" s="31" t="str">
        <f>'Control Report'!$C$2</f>
        <v>Company xxx</v>
      </c>
      <c r="D19" s="41"/>
      <c r="E19" s="48"/>
      <c r="F19" s="41"/>
      <c r="G19" s="23" t="s">
        <v>55</v>
      </c>
      <c r="H19" s="68"/>
      <c r="I19" s="68"/>
      <c r="J19" s="19" t="s">
        <v>48</v>
      </c>
      <c r="K19" s="42"/>
      <c r="M19" s="3"/>
      <c r="N19" s="41"/>
    </row>
    <row r="20" spans="1:14" x14ac:dyDescent="0.25">
      <c r="A20" s="30" t="s">
        <v>145</v>
      </c>
      <c r="B20" s="31" t="str">
        <f>'Control Report'!$C$3</f>
        <v>xxx</v>
      </c>
      <c r="C20" s="31" t="str">
        <f>'Control Report'!$C$2</f>
        <v>Company xxx</v>
      </c>
      <c r="D20" s="41"/>
      <c r="E20" s="48"/>
      <c r="F20" s="41"/>
      <c r="G20" s="23" t="s">
        <v>55</v>
      </c>
      <c r="H20" s="68"/>
      <c r="I20" s="68"/>
      <c r="J20" s="19" t="s">
        <v>48</v>
      </c>
      <c r="K20" s="42"/>
      <c r="M20" s="3"/>
      <c r="N20" s="41"/>
    </row>
    <row r="21" spans="1:14" x14ac:dyDescent="0.25">
      <c r="A21" s="30" t="s">
        <v>146</v>
      </c>
      <c r="B21" s="31" t="str">
        <f>'Control Report'!$C$3</f>
        <v>xxx</v>
      </c>
      <c r="C21" s="31" t="str">
        <f>'Control Report'!$C$2</f>
        <v>Company xxx</v>
      </c>
      <c r="D21" s="41"/>
      <c r="E21" s="48"/>
      <c r="F21" s="41"/>
      <c r="G21" s="23" t="s">
        <v>55</v>
      </c>
      <c r="H21" s="68"/>
      <c r="I21" s="68"/>
      <c r="J21" s="19" t="s">
        <v>48</v>
      </c>
      <c r="K21" s="42"/>
      <c r="M21" s="3"/>
      <c r="N21" s="41"/>
    </row>
    <row r="22" spans="1:14" x14ac:dyDescent="0.25">
      <c r="A22" s="30" t="s">
        <v>147</v>
      </c>
      <c r="B22" s="31" t="str">
        <f>'Control Report'!$C$3</f>
        <v>xxx</v>
      </c>
      <c r="C22" s="31" t="str">
        <f>'Control Report'!$C$2</f>
        <v>Company xxx</v>
      </c>
      <c r="D22" s="41"/>
      <c r="E22" s="48"/>
      <c r="F22" s="41"/>
      <c r="G22" s="23" t="s">
        <v>55</v>
      </c>
      <c r="H22" s="68"/>
      <c r="I22" s="68"/>
      <c r="J22" s="19" t="s">
        <v>48</v>
      </c>
      <c r="K22" s="42"/>
      <c r="M22" s="3"/>
      <c r="N22" s="41"/>
    </row>
    <row r="23" spans="1:14" x14ac:dyDescent="0.25">
      <c r="A23" s="30" t="s">
        <v>148</v>
      </c>
      <c r="B23" s="31" t="str">
        <f>'Control Report'!$C$3</f>
        <v>xxx</v>
      </c>
      <c r="C23" s="31" t="str">
        <f>'Control Report'!$C$2</f>
        <v>Company xxx</v>
      </c>
      <c r="D23" s="41"/>
      <c r="E23" s="48"/>
      <c r="F23" s="41"/>
      <c r="G23" s="23" t="s">
        <v>55</v>
      </c>
      <c r="H23" s="68"/>
      <c r="I23" s="68"/>
      <c r="J23" s="19" t="s">
        <v>48</v>
      </c>
      <c r="K23" s="42"/>
      <c r="M23" s="3"/>
      <c r="N23" s="41"/>
    </row>
    <row r="24" spans="1:14" x14ac:dyDescent="0.25">
      <c r="A24" s="30" t="s">
        <v>149</v>
      </c>
      <c r="B24" s="31" t="str">
        <f>'Control Report'!$C$3</f>
        <v>xxx</v>
      </c>
      <c r="C24" s="31" t="str">
        <f>'Control Report'!$C$2</f>
        <v>Company xxx</v>
      </c>
      <c r="D24" s="41"/>
      <c r="E24" s="48"/>
      <c r="F24" s="41"/>
      <c r="G24" s="23" t="s">
        <v>55</v>
      </c>
      <c r="H24" s="68"/>
      <c r="I24" s="68"/>
      <c r="J24" s="19" t="s">
        <v>48</v>
      </c>
      <c r="K24" s="42"/>
      <c r="M24" s="3"/>
      <c r="N24" s="41"/>
    </row>
    <row r="25" spans="1:14" x14ac:dyDescent="0.25">
      <c r="A25" s="30" t="s">
        <v>150</v>
      </c>
      <c r="B25" s="31" t="str">
        <f>'Control Report'!$C$3</f>
        <v>xxx</v>
      </c>
      <c r="C25" s="31" t="str">
        <f>'Control Report'!$C$2</f>
        <v>Company xxx</v>
      </c>
      <c r="D25" s="41"/>
      <c r="E25" s="48"/>
      <c r="F25" s="41"/>
      <c r="G25" s="23" t="s">
        <v>55</v>
      </c>
      <c r="H25" s="68"/>
      <c r="I25" s="68"/>
      <c r="J25" s="19" t="s">
        <v>48</v>
      </c>
      <c r="K25" s="42"/>
      <c r="M25" s="3"/>
      <c r="N25" s="41"/>
    </row>
    <row r="26" spans="1:14" x14ac:dyDescent="0.25">
      <c r="A26" s="30" t="s">
        <v>151</v>
      </c>
      <c r="B26" s="31" t="str">
        <f>'Control Report'!$C$3</f>
        <v>xxx</v>
      </c>
      <c r="C26" s="31" t="str">
        <f>'Control Report'!$C$2</f>
        <v>Company xxx</v>
      </c>
      <c r="D26" s="41"/>
      <c r="E26" s="48"/>
      <c r="F26" s="41"/>
      <c r="G26" s="23" t="s">
        <v>55</v>
      </c>
      <c r="H26" s="68"/>
      <c r="I26" s="68"/>
      <c r="J26" s="19" t="s">
        <v>48</v>
      </c>
      <c r="K26" s="42"/>
      <c r="M26" s="3"/>
      <c r="N26" s="41"/>
    </row>
    <row r="27" spans="1:14" x14ac:dyDescent="0.25">
      <c r="A27" s="30" t="s">
        <v>152</v>
      </c>
      <c r="B27" s="31" t="str">
        <f>'Control Report'!$C$3</f>
        <v>xxx</v>
      </c>
      <c r="C27" s="31" t="str">
        <f>'Control Report'!$C$2</f>
        <v>Company xxx</v>
      </c>
      <c r="D27" s="41"/>
      <c r="E27" s="48"/>
      <c r="F27" s="41"/>
      <c r="G27" s="23" t="s">
        <v>55</v>
      </c>
      <c r="H27" s="68"/>
      <c r="I27" s="68"/>
      <c r="J27" s="19" t="s">
        <v>48</v>
      </c>
      <c r="K27" s="42"/>
      <c r="M27" s="3"/>
      <c r="N27" s="41"/>
    </row>
    <row r="28" spans="1:14" x14ac:dyDescent="0.25">
      <c r="A28" s="30" t="s">
        <v>153</v>
      </c>
      <c r="B28" s="31" t="str">
        <f>'Control Report'!$C$3</f>
        <v>xxx</v>
      </c>
      <c r="C28" s="31" t="str">
        <f>'Control Report'!$C$2</f>
        <v>Company xxx</v>
      </c>
      <c r="D28" s="41"/>
      <c r="E28" s="48"/>
      <c r="F28" s="41"/>
      <c r="G28" s="23" t="s">
        <v>55</v>
      </c>
      <c r="H28" s="68"/>
      <c r="I28" s="68"/>
      <c r="J28" s="19" t="s">
        <v>48</v>
      </c>
      <c r="K28" s="42"/>
      <c r="M28" s="3"/>
      <c r="N28" s="41"/>
    </row>
    <row r="29" spans="1:14" x14ac:dyDescent="0.25">
      <c r="A29" s="30" t="s">
        <v>154</v>
      </c>
      <c r="B29" s="31" t="str">
        <f>'Control Report'!$C$3</f>
        <v>xxx</v>
      </c>
      <c r="C29" s="31" t="str">
        <f>'Control Report'!$C$2</f>
        <v>Company xxx</v>
      </c>
      <c r="D29" s="41"/>
      <c r="E29" s="48"/>
      <c r="F29" s="41"/>
      <c r="G29" s="23" t="s">
        <v>55</v>
      </c>
      <c r="H29" s="68"/>
      <c r="I29" s="68"/>
      <c r="J29" s="19" t="s">
        <v>48</v>
      </c>
      <c r="K29" s="42"/>
      <c r="N29" s="41"/>
    </row>
    <row r="30" spans="1:14" x14ac:dyDescent="0.25">
      <c r="A30" s="30" t="s">
        <v>155</v>
      </c>
      <c r="B30" s="31" t="str">
        <f>'Control Report'!$C$3</f>
        <v>xxx</v>
      </c>
      <c r="C30" s="31" t="str">
        <f>'Control Report'!$C$2</f>
        <v>Company xxx</v>
      </c>
      <c r="D30" s="41"/>
      <c r="E30" s="48"/>
      <c r="F30" s="41"/>
      <c r="G30" s="23" t="s">
        <v>55</v>
      </c>
      <c r="H30" s="68"/>
      <c r="I30" s="68"/>
      <c r="J30" s="19" t="s">
        <v>48</v>
      </c>
      <c r="K30" s="42"/>
      <c r="N30" s="41"/>
    </row>
    <row r="31" spans="1:14" x14ac:dyDescent="0.25">
      <c r="A31" s="30" t="s">
        <v>156</v>
      </c>
      <c r="B31" s="31" t="str">
        <f>'Control Report'!$C$3</f>
        <v>xxx</v>
      </c>
      <c r="C31" s="31" t="str">
        <f>'Control Report'!$C$2</f>
        <v>Company xxx</v>
      </c>
      <c r="D31" s="41"/>
      <c r="E31" s="48"/>
      <c r="F31" s="41"/>
      <c r="G31" s="23" t="s">
        <v>55</v>
      </c>
      <c r="H31" s="68"/>
      <c r="I31" s="68"/>
      <c r="J31" s="19" t="s">
        <v>48</v>
      </c>
      <c r="K31" s="42"/>
      <c r="N31" s="41"/>
    </row>
    <row r="32" spans="1:14" x14ac:dyDescent="0.25">
      <c r="A32" s="30" t="s">
        <v>157</v>
      </c>
      <c r="B32" s="31" t="str">
        <f>'Control Report'!$C$3</f>
        <v>xxx</v>
      </c>
      <c r="C32" s="31" t="str">
        <f>'Control Report'!$C$2</f>
        <v>Company xxx</v>
      </c>
      <c r="D32" s="41"/>
      <c r="E32" s="48"/>
      <c r="F32" s="41"/>
      <c r="G32" s="23" t="s">
        <v>55</v>
      </c>
      <c r="H32" s="68"/>
      <c r="I32" s="68"/>
      <c r="J32" s="19" t="s">
        <v>48</v>
      </c>
      <c r="K32" s="42"/>
      <c r="N32" s="41"/>
    </row>
  </sheetData>
  <autoFilter ref="A2:K2" xr:uid="{00000000-0009-0000-0000-000008000000}"/>
  <phoneticPr fontId="26" type="noConversion"/>
  <conditionalFormatting sqref="A3:K32 N3:N32">
    <cfRule type="expression" dxfId="8" priority="5">
      <formula>MOD(ROW(),2)</formula>
    </cfRule>
  </conditionalFormatting>
  <conditionalFormatting sqref="D3:I32 N3:N32">
    <cfRule type="expression" dxfId="7" priority="44">
      <formula>#REF!="Nej"</formula>
    </cfRule>
  </conditionalFormatting>
  <dataValidations count="1">
    <dataValidation type="date" allowBlank="1" showInputMessage="1" showErrorMessage="1" errorTitle="Set date" error="Format YYYY-MM-DD" sqref="H3:I32 K3:K32" xr:uid="{AD3084C9-381E-4D89-AC97-BB8E1D5B531D}">
      <formula1>46174</formula1>
      <formula2>46539</formula2>
    </dataValidation>
  </dataValidations>
  <pageMargins left="0.25" right="0.25" top="0.75" bottom="0.75" header="0.3" footer="0.3"/>
  <pageSetup paperSize="9" scale="4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800-000000000000}">
          <x14:formula1>
            <xm:f>List!$A$2:$A$7</xm:f>
          </x14:formula1>
          <xm:sqref>J3:J500</xm:sqref>
        </x14:dataValidation>
        <x14:dataValidation type="list" allowBlank="1" showInputMessage="1" showErrorMessage="1" xr:uid="{89D7B11B-AFD1-423D-990A-6261613A3245}">
          <x14:formula1>
            <xm:f>List!$D$3:$D$17</xm:f>
          </x14:formula1>
          <xm:sqref>G3:G32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6">
    <tabColor rgb="FF00B050"/>
    <pageSetUpPr fitToPage="1"/>
  </sheetPr>
  <dimension ref="A1:L190"/>
  <sheetViews>
    <sheetView showGridLines="0" zoomScaleNormal="100" workbookViewId="0">
      <pane ySplit="2" topLeftCell="A3" activePane="bottomLeft" state="frozen"/>
      <selection pane="bottomLeft" activeCell="H3" sqref="H3"/>
    </sheetView>
  </sheetViews>
  <sheetFormatPr defaultRowHeight="15" x14ac:dyDescent="0.25"/>
  <cols>
    <col min="1" max="1" width="7.42578125" style="9" bestFit="1" customWidth="1"/>
    <col min="2" max="2" width="14.7109375" style="9" customWidth="1"/>
    <col min="3" max="3" width="17.28515625" style="9" bestFit="1" customWidth="1"/>
    <col min="4" max="4" width="48.85546875" style="6" bestFit="1" customWidth="1"/>
    <col min="5" max="5" width="20.7109375" style="16" customWidth="1"/>
    <col min="6" max="6" width="15.7109375" style="67" bestFit="1" customWidth="1"/>
    <col min="7" max="7" width="16.5703125" style="67" bestFit="1" customWidth="1"/>
    <col min="8" max="8" width="15.7109375" style="20" customWidth="1"/>
    <col min="9" max="9" width="15.7109375" style="17" customWidth="1"/>
    <col min="10" max="10" width="9.140625" style="3" hidden="1" customWidth="1"/>
    <col min="11" max="11" width="10.85546875" hidden="1" customWidth="1"/>
    <col min="12" max="12" width="21.85546875" style="9" customWidth="1"/>
  </cols>
  <sheetData>
    <row r="1" spans="1:12" ht="42" customHeight="1" x14ac:dyDescent="0.25">
      <c r="A1" s="30"/>
      <c r="B1" s="33" t="s">
        <v>158</v>
      </c>
      <c r="C1" s="30"/>
      <c r="F1" s="63"/>
      <c r="G1" s="63"/>
      <c r="H1" s="16"/>
      <c r="L1" s="30"/>
    </row>
    <row r="2" spans="1:12" s="1" customFormat="1" x14ac:dyDescent="0.25">
      <c r="A2" s="27" t="s">
        <v>90</v>
      </c>
      <c r="B2" s="27" t="s">
        <v>32</v>
      </c>
      <c r="C2" s="27" t="s">
        <v>33</v>
      </c>
      <c r="D2" s="27" t="s">
        <v>159</v>
      </c>
      <c r="E2" s="28" t="s">
        <v>35</v>
      </c>
      <c r="F2" s="64" t="s">
        <v>51</v>
      </c>
      <c r="G2" s="64" t="s">
        <v>52</v>
      </c>
      <c r="H2" s="28" t="s">
        <v>94</v>
      </c>
      <c r="I2" s="29" t="s">
        <v>53</v>
      </c>
      <c r="J2" s="14" t="e">
        <f>SUM(J3:J9)</f>
        <v>#REF!</v>
      </c>
      <c r="K2" s="4" t="e">
        <f>SUM(K3:K9)</f>
        <v>#REF!</v>
      </c>
      <c r="L2" s="27" t="s">
        <v>95</v>
      </c>
    </row>
    <row r="3" spans="1:12" s="44" customFormat="1" x14ac:dyDescent="0.25">
      <c r="A3" s="30" t="s">
        <v>160</v>
      </c>
      <c r="B3" s="30" t="str">
        <f>'Control Report'!$C$3</f>
        <v>xxx</v>
      </c>
      <c r="C3" s="30" t="str">
        <f>'Control Report'!$C$2</f>
        <v>Company xxx</v>
      </c>
      <c r="D3" s="41"/>
      <c r="E3" s="23" t="s">
        <v>55</v>
      </c>
      <c r="F3" s="68"/>
      <c r="G3" s="68"/>
      <c r="H3" s="19" t="s">
        <v>48</v>
      </c>
      <c r="I3" s="22"/>
      <c r="J3" s="3" t="e">
        <f>IF(#REF!="Ja",1,0)</f>
        <v>#REF!</v>
      </c>
      <c r="K3" s="3" t="e">
        <f>IF(AND(J3=1,H3=#REF!),1,0)</f>
        <v>#REF!</v>
      </c>
      <c r="L3" s="30"/>
    </row>
    <row r="4" spans="1:12" s="44" customFormat="1" x14ac:dyDescent="0.25">
      <c r="A4" s="30" t="s">
        <v>161</v>
      </c>
      <c r="B4" s="30" t="str">
        <f>'Control Report'!$C$3</f>
        <v>xxx</v>
      </c>
      <c r="C4" s="30" t="str">
        <f>'Control Report'!$C$2</f>
        <v>Company xxx</v>
      </c>
      <c r="D4" s="41"/>
      <c r="E4" s="23" t="s">
        <v>55</v>
      </c>
      <c r="F4" s="68"/>
      <c r="G4" s="68"/>
      <c r="H4" s="19" t="s">
        <v>48</v>
      </c>
      <c r="I4" s="42"/>
      <c r="J4" s="3" t="e">
        <f>IF(#REF!="Ja",1,0)</f>
        <v>#REF!</v>
      </c>
      <c r="K4" s="3" t="e">
        <f>IF(AND(J4=1,H4=#REF!),1,0)</f>
        <v>#REF!</v>
      </c>
      <c r="L4" s="30"/>
    </row>
    <row r="5" spans="1:12" s="44" customFormat="1" x14ac:dyDescent="0.25">
      <c r="A5" s="30" t="s">
        <v>162</v>
      </c>
      <c r="B5" s="30" t="str">
        <f>'Control Report'!$C$3</f>
        <v>xxx</v>
      </c>
      <c r="C5" s="30" t="str">
        <f>'Control Report'!$C$2</f>
        <v>Company xxx</v>
      </c>
      <c r="D5" s="41"/>
      <c r="E5" s="23" t="s">
        <v>55</v>
      </c>
      <c r="F5" s="68"/>
      <c r="G5" s="68"/>
      <c r="H5" s="19" t="s">
        <v>48</v>
      </c>
      <c r="I5" s="42"/>
      <c r="J5" s="3" t="e">
        <f>IF(#REF!="Ja",1,0)</f>
        <v>#REF!</v>
      </c>
      <c r="K5" s="3" t="e">
        <f>IF(AND(J5=1,H5=#REF!),1,0)</f>
        <v>#REF!</v>
      </c>
      <c r="L5" s="30"/>
    </row>
    <row r="6" spans="1:12" s="44" customFormat="1" x14ac:dyDescent="0.25">
      <c r="A6" s="30" t="s">
        <v>163</v>
      </c>
      <c r="B6" s="30" t="str">
        <f>'Control Report'!$C$3</f>
        <v>xxx</v>
      </c>
      <c r="C6" s="30" t="str">
        <f>'Control Report'!$C$2</f>
        <v>Company xxx</v>
      </c>
      <c r="D6" s="41"/>
      <c r="E6" s="23" t="s">
        <v>55</v>
      </c>
      <c r="F6" s="68"/>
      <c r="G6" s="68"/>
      <c r="H6" s="19" t="s">
        <v>48</v>
      </c>
      <c r="I6" s="42"/>
      <c r="J6" s="3" t="e">
        <f>IF(#REF!="Ja",1,0)</f>
        <v>#REF!</v>
      </c>
      <c r="K6" s="3" t="e">
        <f>IF(AND(J6=1,H6=#REF!),1,0)</f>
        <v>#REF!</v>
      </c>
      <c r="L6" s="30"/>
    </row>
    <row r="7" spans="1:12" s="44" customFormat="1" x14ac:dyDescent="0.25">
      <c r="A7" s="30" t="s">
        <v>164</v>
      </c>
      <c r="B7" s="30" t="str">
        <f>'Control Report'!$C$3</f>
        <v>xxx</v>
      </c>
      <c r="C7" s="30" t="str">
        <f>'Control Report'!$C$2</f>
        <v>Company xxx</v>
      </c>
      <c r="D7" s="41"/>
      <c r="E7" s="23" t="s">
        <v>55</v>
      </c>
      <c r="F7" s="68"/>
      <c r="G7" s="68"/>
      <c r="H7" s="19" t="s">
        <v>48</v>
      </c>
      <c r="I7" s="42"/>
      <c r="J7" s="3" t="e">
        <f>IF(#REF!="Ja",1,0)</f>
        <v>#REF!</v>
      </c>
      <c r="K7" s="3" t="e">
        <f>IF(AND(J7=1,H7=#REF!),1,0)</f>
        <v>#REF!</v>
      </c>
      <c r="L7" s="30"/>
    </row>
    <row r="8" spans="1:12" s="44" customFormat="1" x14ac:dyDescent="0.25">
      <c r="A8" s="30" t="s">
        <v>165</v>
      </c>
      <c r="B8" s="30" t="str">
        <f>'Control Report'!$C$3</f>
        <v>xxx</v>
      </c>
      <c r="C8" s="30" t="str">
        <f>'Control Report'!$C$2</f>
        <v>Company xxx</v>
      </c>
      <c r="D8" s="41"/>
      <c r="E8" s="23" t="s">
        <v>55</v>
      </c>
      <c r="F8" s="68"/>
      <c r="G8" s="68"/>
      <c r="H8" s="19" t="s">
        <v>48</v>
      </c>
      <c r="I8" s="42"/>
      <c r="J8" s="3" t="e">
        <f>IF(#REF!="Ja",1,0)</f>
        <v>#REF!</v>
      </c>
      <c r="K8" s="3" t="e">
        <f>IF(AND(J8=1,H8=#REF!),1,0)</f>
        <v>#REF!</v>
      </c>
      <c r="L8" s="30"/>
    </row>
    <row r="9" spans="1:12" s="44" customFormat="1" x14ac:dyDescent="0.25">
      <c r="A9" s="30" t="s">
        <v>166</v>
      </c>
      <c r="B9" s="30" t="str">
        <f>'Control Report'!$C$3</f>
        <v>xxx</v>
      </c>
      <c r="C9" s="30" t="str">
        <f>'Control Report'!$C$2</f>
        <v>Company xxx</v>
      </c>
      <c r="D9" s="41"/>
      <c r="E9" s="23" t="s">
        <v>55</v>
      </c>
      <c r="F9" s="68"/>
      <c r="G9" s="68"/>
      <c r="H9" s="19" t="s">
        <v>48</v>
      </c>
      <c r="I9" s="42"/>
      <c r="J9" s="3" t="e">
        <f>IF(#REF!="Ja",1,0)</f>
        <v>#REF!</v>
      </c>
      <c r="K9" s="3" t="e">
        <f>IF(AND(J9=1,H9=#REF!),1,0)</f>
        <v>#REF!</v>
      </c>
      <c r="L9" s="30"/>
    </row>
    <row r="10" spans="1:12" s="44" customFormat="1" x14ac:dyDescent="0.25">
      <c r="A10" s="30" t="s">
        <v>167</v>
      </c>
      <c r="B10" s="30" t="str">
        <f>'Control Report'!$C$3</f>
        <v>xxx</v>
      </c>
      <c r="C10" s="30" t="str">
        <f>'Control Report'!$C$2</f>
        <v>Company xxx</v>
      </c>
      <c r="D10" s="41"/>
      <c r="E10" s="23" t="s">
        <v>55</v>
      </c>
      <c r="F10" s="68"/>
      <c r="G10" s="68"/>
      <c r="H10" s="19" t="s">
        <v>48</v>
      </c>
      <c r="I10" s="42"/>
      <c r="J10" s="3" t="e">
        <f>IF(#REF!="Ja",1,0)</f>
        <v>#REF!</v>
      </c>
      <c r="K10" s="3" t="e">
        <f>IF(AND(J10=1,H10=#REF!),1,0)</f>
        <v>#REF!</v>
      </c>
      <c r="L10" s="30"/>
    </row>
    <row r="11" spans="1:12" x14ac:dyDescent="0.25">
      <c r="A11" s="30" t="s">
        <v>168</v>
      </c>
      <c r="B11" s="30" t="str">
        <f>'Control Report'!$C$3</f>
        <v>xxx</v>
      </c>
      <c r="C11" s="30" t="str">
        <f>'Control Report'!$C$2</f>
        <v>Company xxx</v>
      </c>
      <c r="D11" s="41"/>
      <c r="E11" s="23" t="s">
        <v>55</v>
      </c>
      <c r="F11" s="68"/>
      <c r="G11" s="68"/>
      <c r="H11" s="19" t="s">
        <v>48</v>
      </c>
      <c r="I11" s="42"/>
      <c r="K11" s="3"/>
      <c r="L11" s="30"/>
    </row>
    <row r="12" spans="1:12" x14ac:dyDescent="0.25">
      <c r="A12" s="30" t="s">
        <v>169</v>
      </c>
      <c r="B12" s="30" t="str">
        <f>'Control Report'!$C$3</f>
        <v>xxx</v>
      </c>
      <c r="C12" s="30" t="str">
        <f>'Control Report'!$C$2</f>
        <v>Company xxx</v>
      </c>
      <c r="D12" s="41"/>
      <c r="E12" s="23" t="s">
        <v>55</v>
      </c>
      <c r="F12" s="68"/>
      <c r="G12" s="68"/>
      <c r="H12" s="19" t="s">
        <v>48</v>
      </c>
      <c r="I12" s="42"/>
      <c r="K12" s="3"/>
      <c r="L12" s="30"/>
    </row>
    <row r="13" spans="1:12" x14ac:dyDescent="0.25">
      <c r="A13" s="30" t="s">
        <v>170</v>
      </c>
      <c r="B13" s="30" t="str">
        <f>'Control Report'!$C$3</f>
        <v>xxx</v>
      </c>
      <c r="C13" s="30" t="str">
        <f>'Control Report'!$C$2</f>
        <v>Company xxx</v>
      </c>
      <c r="D13" s="41"/>
      <c r="E13" s="23" t="s">
        <v>55</v>
      </c>
      <c r="F13" s="68"/>
      <c r="G13" s="68"/>
      <c r="H13" s="19" t="s">
        <v>48</v>
      </c>
      <c r="I13" s="42"/>
      <c r="K13" s="3"/>
      <c r="L13" s="30"/>
    </row>
    <row r="14" spans="1:12" x14ac:dyDescent="0.25">
      <c r="A14" s="30" t="s">
        <v>171</v>
      </c>
      <c r="B14" s="30" t="str">
        <f>'Control Report'!$C$3</f>
        <v>xxx</v>
      </c>
      <c r="C14" s="30" t="str">
        <f>'Control Report'!$C$2</f>
        <v>Company xxx</v>
      </c>
      <c r="D14" s="41"/>
      <c r="E14" s="23" t="s">
        <v>55</v>
      </c>
      <c r="F14" s="68"/>
      <c r="G14" s="68"/>
      <c r="H14" s="19" t="s">
        <v>48</v>
      </c>
      <c r="I14" s="42"/>
      <c r="K14" s="3"/>
      <c r="L14" s="30"/>
    </row>
    <row r="15" spans="1:12" x14ac:dyDescent="0.25">
      <c r="A15" s="30" t="s">
        <v>172</v>
      </c>
      <c r="B15" s="30" t="str">
        <f>'Control Report'!$C$3</f>
        <v>xxx</v>
      </c>
      <c r="C15" s="30" t="str">
        <f>'Control Report'!$C$2</f>
        <v>Company xxx</v>
      </c>
      <c r="D15" s="41"/>
      <c r="E15" s="23" t="s">
        <v>55</v>
      </c>
      <c r="F15" s="68"/>
      <c r="G15" s="68"/>
      <c r="H15" s="19" t="s">
        <v>48</v>
      </c>
      <c r="I15" s="42"/>
      <c r="K15" s="3"/>
      <c r="L15" s="30"/>
    </row>
    <row r="16" spans="1:12" x14ac:dyDescent="0.25">
      <c r="A16" s="30" t="s">
        <v>173</v>
      </c>
      <c r="B16" s="30" t="str">
        <f>'Control Report'!$C$3</f>
        <v>xxx</v>
      </c>
      <c r="C16" s="30" t="str">
        <f>'Control Report'!$C$2</f>
        <v>Company xxx</v>
      </c>
      <c r="D16" s="41"/>
      <c r="E16" s="23" t="s">
        <v>55</v>
      </c>
      <c r="F16" s="68"/>
      <c r="G16" s="68"/>
      <c r="H16" s="19" t="s">
        <v>48</v>
      </c>
      <c r="I16" s="42"/>
      <c r="K16" s="3"/>
      <c r="L16" s="30"/>
    </row>
    <row r="17" spans="1:12" x14ac:dyDescent="0.25">
      <c r="A17" s="30" t="s">
        <v>174</v>
      </c>
      <c r="B17" s="30" t="str">
        <f>'Control Report'!$C$3</f>
        <v>xxx</v>
      </c>
      <c r="C17" s="30" t="str">
        <f>'Control Report'!$C$2</f>
        <v>Company xxx</v>
      </c>
      <c r="D17" s="41"/>
      <c r="E17" s="23" t="s">
        <v>55</v>
      </c>
      <c r="F17" s="68"/>
      <c r="G17" s="68"/>
      <c r="H17" s="19" t="s">
        <v>48</v>
      </c>
      <c r="I17" s="42"/>
      <c r="K17" s="3"/>
      <c r="L17" s="30"/>
    </row>
    <row r="18" spans="1:12" x14ac:dyDescent="0.25">
      <c r="A18" s="30" t="s">
        <v>175</v>
      </c>
      <c r="B18" s="30" t="str">
        <f>'Control Report'!$C$3</f>
        <v>xxx</v>
      </c>
      <c r="C18" s="30" t="str">
        <f>'Control Report'!$C$2</f>
        <v>Company xxx</v>
      </c>
      <c r="D18" s="41"/>
      <c r="E18" s="23" t="s">
        <v>55</v>
      </c>
      <c r="F18" s="68"/>
      <c r="G18" s="68"/>
      <c r="H18" s="19" t="s">
        <v>48</v>
      </c>
      <c r="I18" s="42"/>
      <c r="K18" s="3"/>
      <c r="L18" s="30"/>
    </row>
    <row r="19" spans="1:12" x14ac:dyDescent="0.25">
      <c r="A19" s="30" t="s">
        <v>176</v>
      </c>
      <c r="B19" s="30" t="str">
        <f>'Control Report'!$C$3</f>
        <v>xxx</v>
      </c>
      <c r="C19" s="30" t="str">
        <f>'Control Report'!$C$2</f>
        <v>Company xxx</v>
      </c>
      <c r="D19" s="41"/>
      <c r="E19" s="23" t="s">
        <v>55</v>
      </c>
      <c r="F19" s="68"/>
      <c r="G19" s="68"/>
      <c r="H19" s="19" t="s">
        <v>48</v>
      </c>
      <c r="I19" s="42"/>
      <c r="K19" s="3"/>
      <c r="L19" s="30"/>
    </row>
    <row r="20" spans="1:12" x14ac:dyDescent="0.25">
      <c r="A20" s="30" t="s">
        <v>177</v>
      </c>
      <c r="B20" s="30" t="str">
        <f>'Control Report'!$C$3</f>
        <v>xxx</v>
      </c>
      <c r="C20" s="30" t="str">
        <f>'Control Report'!$C$2</f>
        <v>Company xxx</v>
      </c>
      <c r="D20" s="41"/>
      <c r="E20" s="23" t="s">
        <v>55</v>
      </c>
      <c r="F20" s="68"/>
      <c r="G20" s="68"/>
      <c r="H20" s="19" t="s">
        <v>48</v>
      </c>
      <c r="I20" s="42"/>
      <c r="K20" s="3"/>
      <c r="L20" s="30"/>
    </row>
    <row r="21" spans="1:12" x14ac:dyDescent="0.25">
      <c r="A21" s="30" t="s">
        <v>178</v>
      </c>
      <c r="B21" s="30" t="str">
        <f>'Control Report'!$C$3</f>
        <v>xxx</v>
      </c>
      <c r="C21" s="30" t="str">
        <f>'Control Report'!$C$2</f>
        <v>Company xxx</v>
      </c>
      <c r="D21" s="41"/>
      <c r="E21" s="23" t="s">
        <v>55</v>
      </c>
      <c r="F21" s="68"/>
      <c r="G21" s="68"/>
      <c r="H21" s="19" t="s">
        <v>48</v>
      </c>
      <c r="I21" s="42"/>
      <c r="K21" s="3"/>
      <c r="L21" s="30"/>
    </row>
    <row r="22" spans="1:12" x14ac:dyDescent="0.25">
      <c r="A22" s="30" t="s">
        <v>179</v>
      </c>
      <c r="B22" s="30" t="str">
        <f>'Control Report'!$C$3</f>
        <v>xxx</v>
      </c>
      <c r="C22" s="30" t="str">
        <f>'Control Report'!$C$2</f>
        <v>Company xxx</v>
      </c>
      <c r="D22" s="41"/>
      <c r="E22" s="23" t="s">
        <v>55</v>
      </c>
      <c r="F22" s="68"/>
      <c r="G22" s="68"/>
      <c r="H22" s="19" t="s">
        <v>48</v>
      </c>
      <c r="I22" s="42"/>
      <c r="K22" s="3"/>
      <c r="L22" s="30"/>
    </row>
    <row r="23" spans="1:12" x14ac:dyDescent="0.25">
      <c r="A23" s="30" t="s">
        <v>180</v>
      </c>
      <c r="B23" s="30" t="str">
        <f>'Control Report'!$C$3</f>
        <v>xxx</v>
      </c>
      <c r="C23" s="30" t="str">
        <f>'Control Report'!$C$2</f>
        <v>Company xxx</v>
      </c>
      <c r="D23" s="41"/>
      <c r="E23" s="23" t="s">
        <v>55</v>
      </c>
      <c r="F23" s="68"/>
      <c r="G23" s="68"/>
      <c r="H23" s="19" t="s">
        <v>48</v>
      </c>
      <c r="I23" s="42"/>
      <c r="K23" s="3"/>
      <c r="L23" s="30"/>
    </row>
    <row r="24" spans="1:12" x14ac:dyDescent="0.25">
      <c r="A24" s="30" t="s">
        <v>181</v>
      </c>
      <c r="B24" s="30" t="str">
        <f>'Control Report'!$C$3</f>
        <v>xxx</v>
      </c>
      <c r="C24" s="30" t="str">
        <f>'Control Report'!$C$2</f>
        <v>Company xxx</v>
      </c>
      <c r="D24" s="41"/>
      <c r="E24" s="23" t="s">
        <v>55</v>
      </c>
      <c r="F24" s="68"/>
      <c r="G24" s="68"/>
      <c r="H24" s="19" t="s">
        <v>48</v>
      </c>
      <c r="I24" s="42"/>
      <c r="K24" s="3"/>
      <c r="L24" s="30"/>
    </row>
    <row r="25" spans="1:12" x14ac:dyDescent="0.25">
      <c r="A25" s="30" t="s">
        <v>182</v>
      </c>
      <c r="B25" s="30" t="str">
        <f>'Control Report'!$C$3</f>
        <v>xxx</v>
      </c>
      <c r="C25" s="30" t="str">
        <f>'Control Report'!$C$2</f>
        <v>Company xxx</v>
      </c>
      <c r="D25" s="41"/>
      <c r="E25" s="23" t="s">
        <v>55</v>
      </c>
      <c r="F25" s="68"/>
      <c r="G25" s="68"/>
      <c r="H25" s="19" t="s">
        <v>48</v>
      </c>
      <c r="I25" s="42"/>
      <c r="K25" s="3"/>
      <c r="L25" s="30"/>
    </row>
    <row r="26" spans="1:12" x14ac:dyDescent="0.25">
      <c r="A26" s="30" t="s">
        <v>183</v>
      </c>
      <c r="B26" s="30" t="str">
        <f>'Control Report'!$C$3</f>
        <v>xxx</v>
      </c>
      <c r="C26" s="30" t="str">
        <f>'Control Report'!$C$2</f>
        <v>Company xxx</v>
      </c>
      <c r="D26" s="41"/>
      <c r="E26" s="23" t="s">
        <v>55</v>
      </c>
      <c r="F26" s="68"/>
      <c r="G26" s="68"/>
      <c r="H26" s="19" t="s">
        <v>48</v>
      </c>
      <c r="I26" s="42"/>
      <c r="K26" s="3"/>
      <c r="L26" s="30"/>
    </row>
    <row r="27" spans="1:12" x14ac:dyDescent="0.25">
      <c r="A27" s="30" t="s">
        <v>184</v>
      </c>
      <c r="B27" s="30" t="str">
        <f>'Control Report'!$C$3</f>
        <v>xxx</v>
      </c>
      <c r="C27" s="30" t="str">
        <f>'Control Report'!$C$2</f>
        <v>Company xxx</v>
      </c>
      <c r="D27" s="41"/>
      <c r="E27" s="23" t="s">
        <v>55</v>
      </c>
      <c r="F27" s="68"/>
      <c r="G27" s="68"/>
      <c r="H27" s="19" t="s">
        <v>48</v>
      </c>
      <c r="I27" s="42"/>
      <c r="K27" s="3"/>
      <c r="L27" s="30"/>
    </row>
    <row r="28" spans="1:12" x14ac:dyDescent="0.25">
      <c r="A28" s="30" t="s">
        <v>185</v>
      </c>
      <c r="B28" s="30" t="str">
        <f>'Control Report'!$C$3</f>
        <v>xxx</v>
      </c>
      <c r="C28" s="30" t="str">
        <f>'Control Report'!$C$2</f>
        <v>Company xxx</v>
      </c>
      <c r="D28" s="41"/>
      <c r="E28" s="23" t="s">
        <v>55</v>
      </c>
      <c r="F28" s="68"/>
      <c r="G28" s="68"/>
      <c r="H28" s="19" t="s">
        <v>48</v>
      </c>
      <c r="I28" s="42"/>
      <c r="K28" s="3"/>
      <c r="L28" s="30"/>
    </row>
    <row r="29" spans="1:12" x14ac:dyDescent="0.25">
      <c r="A29" s="30" t="s">
        <v>186</v>
      </c>
      <c r="B29" s="30" t="str">
        <f>'Control Report'!$C$3</f>
        <v>xxx</v>
      </c>
      <c r="C29" s="30" t="str">
        <f>'Control Report'!$C$2</f>
        <v>Company xxx</v>
      </c>
      <c r="D29" s="41"/>
      <c r="E29" s="23" t="s">
        <v>55</v>
      </c>
      <c r="F29" s="68"/>
      <c r="G29" s="68"/>
      <c r="H29" s="19" t="s">
        <v>48</v>
      </c>
      <c r="I29" s="42"/>
      <c r="K29" s="3"/>
      <c r="L29" s="30"/>
    </row>
    <row r="30" spans="1:12" x14ac:dyDescent="0.25">
      <c r="A30" s="30" t="s">
        <v>187</v>
      </c>
      <c r="B30" s="30" t="str">
        <f>'Control Report'!$C$3</f>
        <v>xxx</v>
      </c>
      <c r="C30" s="30" t="str">
        <f>'Control Report'!$C$2</f>
        <v>Company xxx</v>
      </c>
      <c r="D30" s="41"/>
      <c r="E30" s="23" t="s">
        <v>55</v>
      </c>
      <c r="F30" s="68"/>
      <c r="G30" s="68"/>
      <c r="H30" s="19" t="s">
        <v>48</v>
      </c>
      <c r="I30" s="42"/>
      <c r="K30" s="3"/>
      <c r="L30" s="30"/>
    </row>
    <row r="31" spans="1:12" x14ac:dyDescent="0.25">
      <c r="A31" s="30" t="s">
        <v>188</v>
      </c>
      <c r="B31" s="30" t="str">
        <f>'Control Report'!$C$3</f>
        <v>xxx</v>
      </c>
      <c r="C31" s="30" t="str">
        <f>'Control Report'!$C$2</f>
        <v>Company xxx</v>
      </c>
      <c r="D31" s="41"/>
      <c r="E31" s="23" t="s">
        <v>55</v>
      </c>
      <c r="F31" s="68"/>
      <c r="G31" s="68"/>
      <c r="H31" s="19" t="s">
        <v>48</v>
      </c>
      <c r="I31" s="42"/>
      <c r="K31" s="3"/>
      <c r="L31" s="30"/>
    </row>
    <row r="32" spans="1:12" x14ac:dyDescent="0.25">
      <c r="A32" s="30" t="s">
        <v>189</v>
      </c>
      <c r="B32" s="30" t="str">
        <f>'Control Report'!$C$3</f>
        <v>xxx</v>
      </c>
      <c r="C32" s="30" t="str">
        <f>'Control Report'!$C$2</f>
        <v>Company xxx</v>
      </c>
      <c r="D32" s="41"/>
      <c r="E32" s="23" t="s">
        <v>55</v>
      </c>
      <c r="F32" s="68"/>
      <c r="G32" s="68"/>
      <c r="H32" s="19" t="s">
        <v>48</v>
      </c>
      <c r="I32" s="42"/>
      <c r="K32" s="3"/>
      <c r="L32" s="30"/>
    </row>
    <row r="33" spans="11:11" x14ac:dyDescent="0.25">
      <c r="K33" s="3"/>
    </row>
    <row r="34" spans="11:11" x14ac:dyDescent="0.25">
      <c r="K34" s="3"/>
    </row>
    <row r="35" spans="11:11" x14ac:dyDescent="0.25">
      <c r="K35" s="3"/>
    </row>
    <row r="36" spans="11:11" x14ac:dyDescent="0.25">
      <c r="K36" s="3"/>
    </row>
    <row r="37" spans="11:11" x14ac:dyDescent="0.25">
      <c r="K37" s="3"/>
    </row>
    <row r="38" spans="11:11" x14ac:dyDescent="0.25">
      <c r="K38" s="3"/>
    </row>
    <row r="39" spans="11:11" x14ac:dyDescent="0.25">
      <c r="K39" s="3"/>
    </row>
    <row r="40" spans="11:11" x14ac:dyDescent="0.25">
      <c r="K40" s="3"/>
    </row>
    <row r="41" spans="11:11" x14ac:dyDescent="0.25">
      <c r="K41" s="3"/>
    </row>
    <row r="42" spans="11:11" x14ac:dyDescent="0.25">
      <c r="K42" s="3"/>
    </row>
    <row r="43" spans="11:11" x14ac:dyDescent="0.25">
      <c r="K43" s="3"/>
    </row>
    <row r="44" spans="11:11" x14ac:dyDescent="0.25">
      <c r="K44" s="3"/>
    </row>
    <row r="45" spans="11:11" x14ac:dyDescent="0.25">
      <c r="K45" s="3"/>
    </row>
    <row r="46" spans="11:11" x14ac:dyDescent="0.25">
      <c r="K46" s="3"/>
    </row>
    <row r="47" spans="11:11" x14ac:dyDescent="0.25">
      <c r="K47" s="3"/>
    </row>
    <row r="48" spans="11:11" x14ac:dyDescent="0.25">
      <c r="K48" s="3"/>
    </row>
    <row r="49" spans="11:11" x14ac:dyDescent="0.25">
      <c r="K49" s="3"/>
    </row>
    <row r="50" spans="11:11" x14ac:dyDescent="0.25">
      <c r="K50" s="3"/>
    </row>
    <row r="51" spans="11:11" x14ac:dyDescent="0.25">
      <c r="K51" s="3"/>
    </row>
    <row r="52" spans="11:11" x14ac:dyDescent="0.25">
      <c r="K52" s="3"/>
    </row>
    <row r="53" spans="11:11" x14ac:dyDescent="0.25">
      <c r="K53" s="3"/>
    </row>
    <row r="54" spans="11:11" x14ac:dyDescent="0.25">
      <c r="K54" s="3"/>
    </row>
    <row r="55" spans="11:11" x14ac:dyDescent="0.25">
      <c r="K55" s="3"/>
    </row>
    <row r="56" spans="11:11" x14ac:dyDescent="0.25">
      <c r="K56" s="3"/>
    </row>
    <row r="57" spans="11:11" x14ac:dyDescent="0.25">
      <c r="K57" s="3"/>
    </row>
    <row r="58" spans="11:11" x14ac:dyDescent="0.25">
      <c r="K58" s="3"/>
    </row>
    <row r="59" spans="11:11" x14ac:dyDescent="0.25">
      <c r="K59" s="3"/>
    </row>
    <row r="60" spans="11:11" x14ac:dyDescent="0.25">
      <c r="K60" s="3"/>
    </row>
    <row r="61" spans="11:11" x14ac:dyDescent="0.25">
      <c r="K61" s="3"/>
    </row>
    <row r="62" spans="11:11" x14ac:dyDescent="0.25">
      <c r="K62" s="3"/>
    </row>
    <row r="63" spans="11:11" x14ac:dyDescent="0.25">
      <c r="K63" s="3"/>
    </row>
    <row r="64" spans="11:11" x14ac:dyDescent="0.25">
      <c r="K64" s="3"/>
    </row>
    <row r="65" spans="11:11" x14ac:dyDescent="0.25">
      <c r="K65" s="3"/>
    </row>
    <row r="66" spans="11:11" x14ac:dyDescent="0.25">
      <c r="K66" s="3"/>
    </row>
    <row r="67" spans="11:11" x14ac:dyDescent="0.25">
      <c r="K67" s="3"/>
    </row>
    <row r="68" spans="11:11" x14ac:dyDescent="0.25">
      <c r="K68" s="3"/>
    </row>
    <row r="69" spans="11:11" x14ac:dyDescent="0.25">
      <c r="K69" s="3"/>
    </row>
    <row r="70" spans="11:11" x14ac:dyDescent="0.25">
      <c r="K70" s="3"/>
    </row>
    <row r="71" spans="11:11" x14ac:dyDescent="0.25">
      <c r="K71" s="3"/>
    </row>
    <row r="72" spans="11:11" x14ac:dyDescent="0.25">
      <c r="K72" s="3"/>
    </row>
    <row r="73" spans="11:11" x14ac:dyDescent="0.25">
      <c r="K73" s="3"/>
    </row>
    <row r="74" spans="11:11" x14ac:dyDescent="0.25">
      <c r="K74" s="3"/>
    </row>
    <row r="75" spans="11:11" x14ac:dyDescent="0.25">
      <c r="K75" s="3"/>
    </row>
    <row r="76" spans="11:11" x14ac:dyDescent="0.25">
      <c r="K76" s="3"/>
    </row>
    <row r="77" spans="11:11" x14ac:dyDescent="0.25">
      <c r="K77" s="3"/>
    </row>
    <row r="78" spans="11:11" x14ac:dyDescent="0.25">
      <c r="K78" s="3"/>
    </row>
    <row r="79" spans="11:11" x14ac:dyDescent="0.25">
      <c r="K79" s="3"/>
    </row>
    <row r="80" spans="11:11" x14ac:dyDescent="0.25">
      <c r="K80" s="3"/>
    </row>
    <row r="81" spans="11:11" x14ac:dyDescent="0.25">
      <c r="K81" s="3"/>
    </row>
    <row r="82" spans="11:11" x14ac:dyDescent="0.25">
      <c r="K82" s="3"/>
    </row>
    <row r="83" spans="11:11" x14ac:dyDescent="0.25">
      <c r="K83" s="3"/>
    </row>
    <row r="84" spans="11:11" x14ac:dyDescent="0.25">
      <c r="K84" s="3"/>
    </row>
    <row r="85" spans="11:11" x14ac:dyDescent="0.25">
      <c r="K85" s="3"/>
    </row>
    <row r="86" spans="11:11" x14ac:dyDescent="0.25">
      <c r="K86" s="3"/>
    </row>
    <row r="87" spans="11:11" x14ac:dyDescent="0.25">
      <c r="K87" s="3"/>
    </row>
    <row r="88" spans="11:11" x14ac:dyDescent="0.25">
      <c r="K88" s="3"/>
    </row>
    <row r="89" spans="11:11" x14ac:dyDescent="0.25">
      <c r="K89" s="3"/>
    </row>
    <row r="90" spans="11:11" x14ac:dyDescent="0.25">
      <c r="K90" s="3"/>
    </row>
    <row r="91" spans="11:11" x14ac:dyDescent="0.25">
      <c r="K91" s="3"/>
    </row>
    <row r="92" spans="11:11" x14ac:dyDescent="0.25">
      <c r="K92" s="3"/>
    </row>
    <row r="93" spans="11:11" x14ac:dyDescent="0.25">
      <c r="K93" s="3"/>
    </row>
    <row r="94" spans="11:11" x14ac:dyDescent="0.25">
      <c r="K94" s="3"/>
    </row>
    <row r="95" spans="11:11" x14ac:dyDescent="0.25">
      <c r="K95" s="3"/>
    </row>
    <row r="96" spans="11:11" x14ac:dyDescent="0.25">
      <c r="K96" s="3"/>
    </row>
    <row r="97" spans="11:11" x14ac:dyDescent="0.25">
      <c r="K97" s="3"/>
    </row>
    <row r="98" spans="11:11" x14ac:dyDescent="0.25">
      <c r="K98" s="3"/>
    </row>
    <row r="99" spans="11:11" x14ac:dyDescent="0.25">
      <c r="K99" s="3"/>
    </row>
    <row r="100" spans="11:11" x14ac:dyDescent="0.25">
      <c r="K100" s="3"/>
    </row>
    <row r="101" spans="11:11" x14ac:dyDescent="0.25">
      <c r="K101" s="3"/>
    </row>
    <row r="102" spans="11:11" x14ac:dyDescent="0.25">
      <c r="K102" s="3"/>
    </row>
    <row r="103" spans="11:11" x14ac:dyDescent="0.25">
      <c r="K103" s="3"/>
    </row>
    <row r="104" spans="11:11" x14ac:dyDescent="0.25">
      <c r="K104" s="3"/>
    </row>
    <row r="105" spans="11:11" x14ac:dyDescent="0.25">
      <c r="K105" s="3"/>
    </row>
    <row r="106" spans="11:11" x14ac:dyDescent="0.25">
      <c r="K106" s="3"/>
    </row>
    <row r="107" spans="11:11" x14ac:dyDescent="0.25">
      <c r="K107" s="3"/>
    </row>
    <row r="108" spans="11:11" x14ac:dyDescent="0.25">
      <c r="K108" s="3"/>
    </row>
    <row r="109" spans="11:11" x14ac:dyDescent="0.25">
      <c r="K109" s="3"/>
    </row>
    <row r="110" spans="11:11" x14ac:dyDescent="0.25">
      <c r="K110" s="3"/>
    </row>
    <row r="111" spans="11:11" x14ac:dyDescent="0.25">
      <c r="K111" s="3"/>
    </row>
    <row r="112" spans="11:11" x14ac:dyDescent="0.25">
      <c r="K112" s="3"/>
    </row>
    <row r="113" spans="11:11" x14ac:dyDescent="0.25">
      <c r="K113" s="3"/>
    </row>
    <row r="114" spans="11:11" x14ac:dyDescent="0.25">
      <c r="K114" s="3"/>
    </row>
    <row r="115" spans="11:11" x14ac:dyDescent="0.25">
      <c r="K115" s="3"/>
    </row>
    <row r="116" spans="11:11" x14ac:dyDescent="0.25">
      <c r="K116" s="3"/>
    </row>
    <row r="117" spans="11:11" x14ac:dyDescent="0.25">
      <c r="K117" s="3"/>
    </row>
    <row r="118" spans="11:11" x14ac:dyDescent="0.25">
      <c r="K118" s="3"/>
    </row>
    <row r="119" spans="11:11" x14ac:dyDescent="0.25">
      <c r="K119" s="3"/>
    </row>
    <row r="120" spans="11:11" x14ac:dyDescent="0.25">
      <c r="K120" s="3"/>
    </row>
    <row r="121" spans="11:11" x14ac:dyDescent="0.25">
      <c r="K121" s="3"/>
    </row>
    <row r="122" spans="11:11" x14ac:dyDescent="0.25">
      <c r="K122" s="3"/>
    </row>
    <row r="123" spans="11:11" x14ac:dyDescent="0.25">
      <c r="K123" s="3"/>
    </row>
    <row r="124" spans="11:11" x14ac:dyDescent="0.25">
      <c r="K124" s="3"/>
    </row>
    <row r="125" spans="11:11" x14ac:dyDescent="0.25">
      <c r="K125" s="3"/>
    </row>
    <row r="126" spans="11:11" x14ac:dyDescent="0.25">
      <c r="K126" s="3"/>
    </row>
    <row r="127" spans="11:11" x14ac:dyDescent="0.25">
      <c r="K127" s="3"/>
    </row>
    <row r="128" spans="11:11" x14ac:dyDescent="0.25">
      <c r="K128" s="3"/>
    </row>
    <row r="129" spans="11:11" x14ac:dyDescent="0.25">
      <c r="K129" s="3"/>
    </row>
    <row r="130" spans="11:11" x14ac:dyDescent="0.25">
      <c r="K130" s="3"/>
    </row>
    <row r="131" spans="11:11" x14ac:dyDescent="0.25">
      <c r="K131" s="3"/>
    </row>
    <row r="132" spans="11:11" x14ac:dyDescent="0.25">
      <c r="K132" s="3"/>
    </row>
    <row r="133" spans="11:11" x14ac:dyDescent="0.25">
      <c r="K133" s="3"/>
    </row>
    <row r="134" spans="11:11" x14ac:dyDescent="0.25">
      <c r="K134" s="3"/>
    </row>
    <row r="135" spans="11:11" x14ac:dyDescent="0.25">
      <c r="K135" s="3"/>
    </row>
    <row r="136" spans="11:11" x14ac:dyDescent="0.25">
      <c r="K136" s="3"/>
    </row>
    <row r="137" spans="11:11" x14ac:dyDescent="0.25">
      <c r="K137" s="3"/>
    </row>
    <row r="138" spans="11:11" x14ac:dyDescent="0.25">
      <c r="K138" s="3"/>
    </row>
    <row r="139" spans="11:11" x14ac:dyDescent="0.25">
      <c r="K139" s="3"/>
    </row>
    <row r="140" spans="11:11" x14ac:dyDescent="0.25">
      <c r="K140" s="3"/>
    </row>
    <row r="141" spans="11:11" x14ac:dyDescent="0.25">
      <c r="K141" s="3"/>
    </row>
    <row r="142" spans="11:11" x14ac:dyDescent="0.25">
      <c r="K142" s="3"/>
    </row>
    <row r="143" spans="11:11" x14ac:dyDescent="0.25">
      <c r="K143" s="3"/>
    </row>
    <row r="144" spans="11:11" x14ac:dyDescent="0.25">
      <c r="K144" s="3"/>
    </row>
    <row r="145" spans="11:11" x14ac:dyDescent="0.25">
      <c r="K145" s="3"/>
    </row>
    <row r="146" spans="11:11" x14ac:dyDescent="0.25">
      <c r="K146" s="3"/>
    </row>
    <row r="147" spans="11:11" x14ac:dyDescent="0.25">
      <c r="K147" s="3"/>
    </row>
    <row r="148" spans="11:11" x14ac:dyDescent="0.25">
      <c r="K148" s="3"/>
    </row>
    <row r="149" spans="11:11" x14ac:dyDescent="0.25">
      <c r="K149" s="3"/>
    </row>
    <row r="150" spans="11:11" x14ac:dyDescent="0.25">
      <c r="K150" s="3"/>
    </row>
    <row r="151" spans="11:11" x14ac:dyDescent="0.25">
      <c r="K151" s="3"/>
    </row>
    <row r="152" spans="11:11" x14ac:dyDescent="0.25">
      <c r="K152" s="3"/>
    </row>
    <row r="153" spans="11:11" x14ac:dyDescent="0.25">
      <c r="K153" s="3"/>
    </row>
    <row r="154" spans="11:11" x14ac:dyDescent="0.25">
      <c r="K154" s="3"/>
    </row>
    <row r="155" spans="11:11" x14ac:dyDescent="0.25">
      <c r="K155" s="3"/>
    </row>
    <row r="156" spans="11:11" x14ac:dyDescent="0.25">
      <c r="K156" s="3"/>
    </row>
    <row r="157" spans="11:11" x14ac:dyDescent="0.25">
      <c r="K157" s="3"/>
    </row>
    <row r="158" spans="11:11" x14ac:dyDescent="0.25">
      <c r="K158" s="3"/>
    </row>
    <row r="159" spans="11:11" x14ac:dyDescent="0.25">
      <c r="K159" s="3"/>
    </row>
    <row r="160" spans="11:11" x14ac:dyDescent="0.25">
      <c r="K160" s="3"/>
    </row>
    <row r="161" spans="11:11" x14ac:dyDescent="0.25">
      <c r="K161" s="3"/>
    </row>
    <row r="162" spans="11:11" x14ac:dyDescent="0.25">
      <c r="K162" s="3"/>
    </row>
    <row r="163" spans="11:11" x14ac:dyDescent="0.25">
      <c r="K163" s="3"/>
    </row>
    <row r="164" spans="11:11" x14ac:dyDescent="0.25">
      <c r="K164" s="3"/>
    </row>
    <row r="165" spans="11:11" x14ac:dyDescent="0.25">
      <c r="K165" s="3"/>
    </row>
    <row r="166" spans="11:11" x14ac:dyDescent="0.25">
      <c r="K166" s="3"/>
    </row>
    <row r="167" spans="11:11" x14ac:dyDescent="0.25">
      <c r="K167" s="3"/>
    </row>
    <row r="168" spans="11:11" x14ac:dyDescent="0.25">
      <c r="K168" s="3"/>
    </row>
    <row r="169" spans="11:11" x14ac:dyDescent="0.25">
      <c r="K169" s="3"/>
    </row>
    <row r="170" spans="11:11" x14ac:dyDescent="0.25">
      <c r="K170" s="3"/>
    </row>
    <row r="171" spans="11:11" x14ac:dyDescent="0.25">
      <c r="K171" s="3"/>
    </row>
    <row r="172" spans="11:11" x14ac:dyDescent="0.25">
      <c r="K172" s="3"/>
    </row>
    <row r="173" spans="11:11" x14ac:dyDescent="0.25">
      <c r="K173" s="3"/>
    </row>
    <row r="174" spans="11:11" x14ac:dyDescent="0.25">
      <c r="K174" s="3"/>
    </row>
    <row r="175" spans="11:11" x14ac:dyDescent="0.25">
      <c r="K175" s="3"/>
    </row>
    <row r="176" spans="11:11" x14ac:dyDescent="0.25">
      <c r="K176" s="3"/>
    </row>
    <row r="177" spans="11:11" x14ac:dyDescent="0.25">
      <c r="K177" s="3"/>
    </row>
    <row r="178" spans="11:11" x14ac:dyDescent="0.25">
      <c r="K178" s="3"/>
    </row>
    <row r="179" spans="11:11" x14ac:dyDescent="0.25">
      <c r="K179" s="3"/>
    </row>
    <row r="180" spans="11:11" x14ac:dyDescent="0.25">
      <c r="K180" s="3"/>
    </row>
    <row r="181" spans="11:11" x14ac:dyDescent="0.25">
      <c r="K181" s="3"/>
    </row>
    <row r="182" spans="11:11" x14ac:dyDescent="0.25">
      <c r="K182" s="3"/>
    </row>
    <row r="183" spans="11:11" x14ac:dyDescent="0.25">
      <c r="K183" s="3"/>
    </row>
    <row r="184" spans="11:11" x14ac:dyDescent="0.25">
      <c r="K184" s="3"/>
    </row>
    <row r="185" spans="11:11" x14ac:dyDescent="0.25">
      <c r="K185" s="3"/>
    </row>
    <row r="186" spans="11:11" x14ac:dyDescent="0.25">
      <c r="K186" s="3"/>
    </row>
    <row r="187" spans="11:11" x14ac:dyDescent="0.25">
      <c r="K187" s="3"/>
    </row>
    <row r="188" spans="11:11" x14ac:dyDescent="0.25">
      <c r="K188" s="3"/>
    </row>
    <row r="189" spans="11:11" x14ac:dyDescent="0.25">
      <c r="K189" s="3"/>
    </row>
    <row r="190" spans="11:11" x14ac:dyDescent="0.25">
      <c r="K190" s="3"/>
    </row>
  </sheetData>
  <autoFilter ref="A2:I2" xr:uid="{00000000-0009-0000-0000-000009000000}"/>
  <phoneticPr fontId="26" type="noConversion"/>
  <conditionalFormatting sqref="A3:I32 L3:L32">
    <cfRule type="expression" dxfId="6" priority="5">
      <formula>MOD(ROW(),2)</formula>
    </cfRule>
  </conditionalFormatting>
  <conditionalFormatting sqref="D3:G32">
    <cfRule type="expression" dxfId="5" priority="113">
      <formula>#REF!="Nej"</formula>
    </cfRule>
  </conditionalFormatting>
  <dataValidations count="1">
    <dataValidation type="date" allowBlank="1" showInputMessage="1" showErrorMessage="1" errorTitle="Set date" error="Format YYYY-MM-DD" sqref="F3:G32 I3:I32" xr:uid="{0F4D6ECA-A9A3-4858-9132-4D5C7694B7B8}">
      <formula1>46174</formula1>
      <formula2>46539</formula2>
    </dataValidation>
  </dataValidations>
  <pageMargins left="0.25" right="0.25" top="0.75" bottom="0.75" header="0.3" footer="0.3"/>
  <pageSetup paperSize="9" scale="7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900-000000000000}">
          <x14:formula1>
            <xm:f>List!$A$2:$A$7</xm:f>
          </x14:formula1>
          <xm:sqref>H3:H500</xm:sqref>
        </x14:dataValidation>
        <x14:dataValidation type="list" allowBlank="1" showInputMessage="1" showErrorMessage="1" xr:uid="{5061F267-161A-4013-A7DE-96ADD8B4BEEB}">
          <x14:formula1>
            <xm:f>List!$D$3:$D$17</xm:f>
          </x14:formula1>
          <xm:sqref>E3:E32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7">
    <tabColor rgb="FF00B0F0"/>
    <pageSetUpPr fitToPage="1"/>
  </sheetPr>
  <dimension ref="A1:M42"/>
  <sheetViews>
    <sheetView showGridLines="0" zoomScaleNormal="100" workbookViewId="0">
      <pane ySplit="2" topLeftCell="A3" activePane="bottomLeft" state="frozen"/>
      <selection pane="bottomLeft" activeCell="I3" sqref="I3"/>
    </sheetView>
  </sheetViews>
  <sheetFormatPr defaultRowHeight="15" x14ac:dyDescent="0.25"/>
  <cols>
    <col min="1" max="1" width="7.42578125" style="13" bestFit="1" customWidth="1"/>
    <col min="2" max="2" width="15.28515625" style="13" customWidth="1"/>
    <col min="3" max="3" width="17.28515625" style="13" bestFit="1" customWidth="1"/>
    <col min="4" max="4" width="19" style="13" customWidth="1"/>
    <col min="5" max="5" width="34.85546875" bestFit="1" customWidth="1"/>
    <col min="6" max="6" width="20.7109375" style="24" customWidth="1"/>
    <col min="7" max="7" width="15.7109375" style="62" bestFit="1" customWidth="1"/>
    <col min="8" max="8" width="16.5703125" style="62" bestFit="1" customWidth="1"/>
    <col min="9" max="9" width="15.7109375" style="20" customWidth="1"/>
    <col min="10" max="10" width="15.7109375" style="17" customWidth="1"/>
    <col min="11" max="11" width="9.140625" style="3" hidden="1" customWidth="1"/>
    <col min="12" max="12" width="9.140625" hidden="1" customWidth="1"/>
    <col min="13" max="13" width="18.7109375" style="13" customWidth="1"/>
  </cols>
  <sheetData>
    <row r="1" spans="1:13" ht="42" customHeight="1" x14ac:dyDescent="0.25">
      <c r="B1" s="43" t="s">
        <v>190</v>
      </c>
      <c r="G1" s="70"/>
      <c r="H1" s="70"/>
      <c r="I1" s="16"/>
      <c r="M1" s="32"/>
    </row>
    <row r="2" spans="1:13" s="1" customFormat="1" x14ac:dyDescent="0.25">
      <c r="A2" s="27" t="s">
        <v>90</v>
      </c>
      <c r="B2" s="27" t="s">
        <v>32</v>
      </c>
      <c r="C2" s="27" t="s">
        <v>33</v>
      </c>
      <c r="D2" s="27" t="s">
        <v>191</v>
      </c>
      <c r="E2" s="27" t="s">
        <v>91</v>
      </c>
      <c r="F2" s="28" t="s">
        <v>35</v>
      </c>
      <c r="G2" s="64" t="s">
        <v>51</v>
      </c>
      <c r="H2" s="64" t="s">
        <v>52</v>
      </c>
      <c r="I2" s="28" t="s">
        <v>94</v>
      </c>
      <c r="J2" s="29" t="s">
        <v>53</v>
      </c>
      <c r="K2" s="14" t="e">
        <f>SUM(K3:K41)</f>
        <v>#REF!</v>
      </c>
      <c r="L2" s="4" t="e">
        <f>SUM(L3:L41)</f>
        <v>#REF!</v>
      </c>
      <c r="M2" s="27" t="s">
        <v>95</v>
      </c>
    </row>
    <row r="3" spans="1:13" s="44" customFormat="1" x14ac:dyDescent="0.25">
      <c r="A3" s="30" t="s">
        <v>192</v>
      </c>
      <c r="B3" s="30" t="str">
        <f>'Control Report'!$C$3</f>
        <v>xxx</v>
      </c>
      <c r="C3" s="30" t="str">
        <f>'Control Report'!$C$2</f>
        <v>Company xxx</v>
      </c>
      <c r="D3" s="30"/>
      <c r="E3" s="41"/>
      <c r="F3" s="23" t="s">
        <v>55</v>
      </c>
      <c r="G3" s="68"/>
      <c r="H3" s="68"/>
      <c r="I3" s="19" t="s">
        <v>48</v>
      </c>
      <c r="J3" s="22"/>
      <c r="K3" s="3" t="e">
        <f>IF(#REF!="Ja",1,0)</f>
        <v>#REF!</v>
      </c>
      <c r="L3" s="3" t="e">
        <f>IF(AND(K3=1,I3=#REF!),1,0)</f>
        <v>#REF!</v>
      </c>
      <c r="M3" s="30"/>
    </row>
    <row r="4" spans="1:13" s="44" customFormat="1" x14ac:dyDescent="0.25">
      <c r="A4" s="30" t="s">
        <v>193</v>
      </c>
      <c r="B4" s="30" t="str">
        <f>'Control Report'!$C$3</f>
        <v>xxx</v>
      </c>
      <c r="C4" s="30" t="str">
        <f>'Control Report'!$C$2</f>
        <v>Company xxx</v>
      </c>
      <c r="D4" s="30"/>
      <c r="E4" s="41"/>
      <c r="F4" s="23" t="s">
        <v>55</v>
      </c>
      <c r="G4" s="68"/>
      <c r="H4" s="68"/>
      <c r="I4" s="19" t="s">
        <v>48</v>
      </c>
      <c r="J4" s="42"/>
      <c r="K4" s="3" t="e">
        <f>IF(#REF!="Ja",1,0)</f>
        <v>#REF!</v>
      </c>
      <c r="L4" s="3" t="e">
        <f>IF(AND(K4=1,I4=#REF!),1,0)</f>
        <v>#REF!</v>
      </c>
      <c r="M4" s="30"/>
    </row>
    <row r="5" spans="1:13" s="44" customFormat="1" x14ac:dyDescent="0.25">
      <c r="A5" s="30" t="s">
        <v>194</v>
      </c>
      <c r="B5" s="30" t="str">
        <f>'Control Report'!$C$3</f>
        <v>xxx</v>
      </c>
      <c r="C5" s="30" t="str">
        <f>'Control Report'!$C$2</f>
        <v>Company xxx</v>
      </c>
      <c r="D5" s="30"/>
      <c r="E5" s="41"/>
      <c r="F5" s="23" t="s">
        <v>55</v>
      </c>
      <c r="G5" s="68"/>
      <c r="H5" s="68"/>
      <c r="I5" s="19" t="s">
        <v>48</v>
      </c>
      <c r="J5" s="42"/>
      <c r="K5" s="3" t="e">
        <f>IF(#REF!="Ja",1,0)</f>
        <v>#REF!</v>
      </c>
      <c r="L5" s="3" t="e">
        <f>IF(AND(K5=1,I5=#REF!),1,0)</f>
        <v>#REF!</v>
      </c>
      <c r="M5" s="30"/>
    </row>
    <row r="6" spans="1:13" s="44" customFormat="1" x14ac:dyDescent="0.25">
      <c r="A6" s="30" t="s">
        <v>195</v>
      </c>
      <c r="B6" s="30" t="str">
        <f>'Control Report'!$C$3</f>
        <v>xxx</v>
      </c>
      <c r="C6" s="30" t="str">
        <f>'Control Report'!$C$2</f>
        <v>Company xxx</v>
      </c>
      <c r="D6" s="30"/>
      <c r="E6" s="41"/>
      <c r="F6" s="23" t="s">
        <v>55</v>
      </c>
      <c r="G6" s="68"/>
      <c r="H6" s="68"/>
      <c r="I6" s="19" t="s">
        <v>48</v>
      </c>
      <c r="J6" s="42"/>
      <c r="K6" s="3" t="e">
        <f>IF(#REF!="Ja",1,0)</f>
        <v>#REF!</v>
      </c>
      <c r="L6" s="3" t="e">
        <f>IF(AND(K6=1,I6=#REF!),1,0)</f>
        <v>#REF!</v>
      </c>
      <c r="M6" s="30"/>
    </row>
    <row r="7" spans="1:13" s="44" customFormat="1" x14ac:dyDescent="0.25">
      <c r="A7" s="30" t="s">
        <v>196</v>
      </c>
      <c r="B7" s="30" t="str">
        <f>'Control Report'!$C$3</f>
        <v>xxx</v>
      </c>
      <c r="C7" s="30" t="str">
        <f>'Control Report'!$C$2</f>
        <v>Company xxx</v>
      </c>
      <c r="D7" s="30"/>
      <c r="E7" s="41"/>
      <c r="F7" s="23" t="s">
        <v>55</v>
      </c>
      <c r="G7" s="68"/>
      <c r="H7" s="68"/>
      <c r="I7" s="19" t="s">
        <v>48</v>
      </c>
      <c r="J7" s="42"/>
      <c r="K7" s="3" t="e">
        <f>IF(#REF!="Ja",1,0)</f>
        <v>#REF!</v>
      </c>
      <c r="L7" s="3" t="e">
        <f>IF(AND(K7=1,I7=#REF!),1,0)</f>
        <v>#REF!</v>
      </c>
      <c r="M7" s="30"/>
    </row>
    <row r="8" spans="1:13" s="44" customFormat="1" x14ac:dyDescent="0.25">
      <c r="A8" s="30" t="s">
        <v>197</v>
      </c>
      <c r="B8" s="30" t="str">
        <f>'Control Report'!$C$3</f>
        <v>xxx</v>
      </c>
      <c r="C8" s="30" t="str">
        <f>'Control Report'!$C$2</f>
        <v>Company xxx</v>
      </c>
      <c r="D8" s="30"/>
      <c r="E8" s="41"/>
      <c r="F8" s="23" t="s">
        <v>55</v>
      </c>
      <c r="G8" s="68"/>
      <c r="H8" s="68"/>
      <c r="I8" s="19" t="s">
        <v>48</v>
      </c>
      <c r="J8" s="42"/>
      <c r="K8" s="3" t="e">
        <f>IF(#REF!="Ja",1,0)</f>
        <v>#REF!</v>
      </c>
      <c r="L8" s="3" t="e">
        <f>IF(AND(K8=1,I8=#REF!),1,0)</f>
        <v>#REF!</v>
      </c>
      <c r="M8" s="30"/>
    </row>
    <row r="9" spans="1:13" s="44" customFormat="1" x14ac:dyDescent="0.25">
      <c r="A9" s="30" t="s">
        <v>198</v>
      </c>
      <c r="B9" s="30" t="str">
        <f>'Control Report'!$C$3</f>
        <v>xxx</v>
      </c>
      <c r="C9" s="30" t="str">
        <f>'Control Report'!$C$2</f>
        <v>Company xxx</v>
      </c>
      <c r="D9" s="30"/>
      <c r="E9" s="41"/>
      <c r="F9" s="23" t="s">
        <v>55</v>
      </c>
      <c r="G9" s="68"/>
      <c r="H9" s="68"/>
      <c r="I9" s="19" t="s">
        <v>48</v>
      </c>
      <c r="J9" s="42"/>
      <c r="K9" s="3" t="e">
        <f>IF(#REF!="Ja",1,0)</f>
        <v>#REF!</v>
      </c>
      <c r="L9" s="3" t="e">
        <f>IF(AND(K9=1,I9=#REF!),1,0)</f>
        <v>#REF!</v>
      </c>
      <c r="M9" s="30"/>
    </row>
    <row r="10" spans="1:13" x14ac:dyDescent="0.25">
      <c r="A10" s="30" t="s">
        <v>199</v>
      </c>
      <c r="B10" s="30" t="str">
        <f>'Control Report'!$C$3</f>
        <v>xxx</v>
      </c>
      <c r="C10" s="30" t="str">
        <f>'Control Report'!$C$2</f>
        <v>Company xxx</v>
      </c>
      <c r="D10" s="30"/>
      <c r="E10" s="41"/>
      <c r="F10" s="23" t="s">
        <v>55</v>
      </c>
      <c r="G10" s="68"/>
      <c r="H10" s="68"/>
      <c r="I10" s="19" t="s">
        <v>48</v>
      </c>
      <c r="J10" s="42"/>
      <c r="L10" s="3"/>
      <c r="M10" s="30"/>
    </row>
    <row r="11" spans="1:13" x14ac:dyDescent="0.25">
      <c r="A11" s="30" t="s">
        <v>200</v>
      </c>
      <c r="B11" s="30" t="str">
        <f>'Control Report'!$C$3</f>
        <v>xxx</v>
      </c>
      <c r="C11" s="30" t="str">
        <f>'Control Report'!$C$2</f>
        <v>Company xxx</v>
      </c>
      <c r="D11" s="30"/>
      <c r="E11" s="41"/>
      <c r="F11" s="23" t="s">
        <v>55</v>
      </c>
      <c r="G11" s="68"/>
      <c r="H11" s="68"/>
      <c r="I11" s="19" t="s">
        <v>48</v>
      </c>
      <c r="J11" s="42"/>
      <c r="L11" s="3"/>
      <c r="M11" s="30"/>
    </row>
    <row r="12" spans="1:13" x14ac:dyDescent="0.25">
      <c r="A12" s="30" t="s">
        <v>201</v>
      </c>
      <c r="B12" s="30" t="str">
        <f>'Control Report'!$C$3</f>
        <v>xxx</v>
      </c>
      <c r="C12" s="30" t="str">
        <f>'Control Report'!$C$2</f>
        <v>Company xxx</v>
      </c>
      <c r="D12" s="30"/>
      <c r="E12" s="41"/>
      <c r="F12" s="23" t="s">
        <v>55</v>
      </c>
      <c r="G12" s="68"/>
      <c r="H12" s="68"/>
      <c r="I12" s="19" t="s">
        <v>48</v>
      </c>
      <c r="J12" s="42"/>
      <c r="L12" s="3"/>
      <c r="M12" s="30"/>
    </row>
    <row r="13" spans="1:13" x14ac:dyDescent="0.25">
      <c r="A13" s="30" t="s">
        <v>202</v>
      </c>
      <c r="B13" s="30" t="str">
        <f>'Control Report'!$C$3</f>
        <v>xxx</v>
      </c>
      <c r="C13" s="30" t="str">
        <f>'Control Report'!$C$2</f>
        <v>Company xxx</v>
      </c>
      <c r="D13" s="30"/>
      <c r="E13" s="41"/>
      <c r="F13" s="23" t="s">
        <v>55</v>
      </c>
      <c r="G13" s="68"/>
      <c r="H13" s="68"/>
      <c r="I13" s="19" t="s">
        <v>48</v>
      </c>
      <c r="J13" s="42"/>
      <c r="L13" s="3"/>
      <c r="M13" s="30"/>
    </row>
    <row r="14" spans="1:13" x14ac:dyDescent="0.25">
      <c r="A14" s="30" t="s">
        <v>203</v>
      </c>
      <c r="B14" s="30" t="str">
        <f>'Control Report'!$C$3</f>
        <v>xxx</v>
      </c>
      <c r="C14" s="30" t="str">
        <f>'Control Report'!$C$2</f>
        <v>Company xxx</v>
      </c>
      <c r="D14" s="30"/>
      <c r="E14" s="41"/>
      <c r="F14" s="23" t="s">
        <v>55</v>
      </c>
      <c r="G14" s="68"/>
      <c r="H14" s="68"/>
      <c r="I14" s="19" t="s">
        <v>48</v>
      </c>
      <c r="J14" s="42"/>
      <c r="L14" s="3"/>
      <c r="M14" s="30"/>
    </row>
    <row r="15" spans="1:13" x14ac:dyDescent="0.25">
      <c r="A15" s="30" t="s">
        <v>204</v>
      </c>
      <c r="B15" s="30" t="str">
        <f>'Control Report'!$C$3</f>
        <v>xxx</v>
      </c>
      <c r="C15" s="30" t="str">
        <f>'Control Report'!$C$2</f>
        <v>Company xxx</v>
      </c>
      <c r="D15" s="30"/>
      <c r="E15" s="41"/>
      <c r="F15" s="23" t="s">
        <v>55</v>
      </c>
      <c r="G15" s="68"/>
      <c r="H15" s="68"/>
      <c r="I15" s="19" t="s">
        <v>48</v>
      </c>
      <c r="J15" s="42"/>
      <c r="L15" s="3"/>
      <c r="M15" s="30"/>
    </row>
    <row r="16" spans="1:13" x14ac:dyDescent="0.25">
      <c r="A16" s="30" t="s">
        <v>205</v>
      </c>
      <c r="B16" s="30" t="str">
        <f>'Control Report'!$C$3</f>
        <v>xxx</v>
      </c>
      <c r="C16" s="30" t="str">
        <f>'Control Report'!$C$2</f>
        <v>Company xxx</v>
      </c>
      <c r="D16" s="30"/>
      <c r="E16" s="41"/>
      <c r="F16" s="23" t="s">
        <v>55</v>
      </c>
      <c r="G16" s="68"/>
      <c r="H16" s="68"/>
      <c r="I16" s="19" t="s">
        <v>48</v>
      </c>
      <c r="J16" s="42"/>
      <c r="L16" s="3"/>
      <c r="M16" s="30"/>
    </row>
    <row r="17" spans="1:13" x14ac:dyDescent="0.25">
      <c r="A17" s="30" t="s">
        <v>206</v>
      </c>
      <c r="B17" s="30" t="str">
        <f>'Control Report'!$C$3</f>
        <v>xxx</v>
      </c>
      <c r="C17" s="30" t="str">
        <f>'Control Report'!$C$2</f>
        <v>Company xxx</v>
      </c>
      <c r="D17" s="30"/>
      <c r="E17" s="41"/>
      <c r="F17" s="23" t="s">
        <v>55</v>
      </c>
      <c r="G17" s="68"/>
      <c r="H17" s="68"/>
      <c r="I17" s="19" t="s">
        <v>48</v>
      </c>
      <c r="J17" s="42"/>
      <c r="L17" s="3"/>
      <c r="M17" s="30"/>
    </row>
    <row r="18" spans="1:13" x14ac:dyDescent="0.25">
      <c r="A18" s="30" t="s">
        <v>207</v>
      </c>
      <c r="B18" s="30" t="str">
        <f>'Control Report'!$C$3</f>
        <v>xxx</v>
      </c>
      <c r="C18" s="30" t="str">
        <f>'Control Report'!$C$2</f>
        <v>Company xxx</v>
      </c>
      <c r="D18" s="30"/>
      <c r="E18" s="41"/>
      <c r="F18" s="23" t="s">
        <v>55</v>
      </c>
      <c r="G18" s="68"/>
      <c r="H18" s="68"/>
      <c r="I18" s="19" t="s">
        <v>48</v>
      </c>
      <c r="J18" s="42"/>
      <c r="L18" s="3"/>
      <c r="M18" s="30"/>
    </row>
    <row r="19" spans="1:13" x14ac:dyDescent="0.25">
      <c r="A19" s="30" t="s">
        <v>208</v>
      </c>
      <c r="B19" s="30" t="str">
        <f>'Control Report'!$C$3</f>
        <v>xxx</v>
      </c>
      <c r="C19" s="30" t="str">
        <f>'Control Report'!$C$2</f>
        <v>Company xxx</v>
      </c>
      <c r="D19" s="30"/>
      <c r="E19" s="41"/>
      <c r="F19" s="23" t="s">
        <v>55</v>
      </c>
      <c r="G19" s="68"/>
      <c r="H19" s="68"/>
      <c r="I19" s="19" t="s">
        <v>48</v>
      </c>
      <c r="J19" s="42"/>
      <c r="L19" s="3"/>
      <c r="M19" s="30"/>
    </row>
    <row r="20" spans="1:13" x14ac:dyDescent="0.25">
      <c r="A20" s="30" t="s">
        <v>209</v>
      </c>
      <c r="B20" s="30" t="str">
        <f>'Control Report'!$C$3</f>
        <v>xxx</v>
      </c>
      <c r="C20" s="30" t="str">
        <f>'Control Report'!$C$2</f>
        <v>Company xxx</v>
      </c>
      <c r="D20" s="30"/>
      <c r="E20" s="41"/>
      <c r="F20" s="23" t="s">
        <v>55</v>
      </c>
      <c r="G20" s="68"/>
      <c r="H20" s="68"/>
      <c r="I20" s="19" t="s">
        <v>48</v>
      </c>
      <c r="J20" s="42"/>
      <c r="L20" s="3"/>
      <c r="M20" s="30"/>
    </row>
    <row r="21" spans="1:13" x14ac:dyDescent="0.25">
      <c r="A21" s="30" t="s">
        <v>210</v>
      </c>
      <c r="B21" s="30" t="str">
        <f>'Control Report'!$C$3</f>
        <v>xxx</v>
      </c>
      <c r="C21" s="30" t="str">
        <f>'Control Report'!$C$2</f>
        <v>Company xxx</v>
      </c>
      <c r="D21" s="30"/>
      <c r="E21" s="41"/>
      <c r="F21" s="23" t="s">
        <v>55</v>
      </c>
      <c r="G21" s="68"/>
      <c r="H21" s="68"/>
      <c r="I21" s="19" t="s">
        <v>48</v>
      </c>
      <c r="J21" s="42"/>
      <c r="L21" s="3"/>
      <c r="M21" s="30"/>
    </row>
    <row r="22" spans="1:13" x14ac:dyDescent="0.25">
      <c r="A22" s="30" t="s">
        <v>211</v>
      </c>
      <c r="B22" s="30" t="str">
        <f>'Control Report'!$C$3</f>
        <v>xxx</v>
      </c>
      <c r="C22" s="30" t="str">
        <f>'Control Report'!$C$2</f>
        <v>Company xxx</v>
      </c>
      <c r="D22" s="30"/>
      <c r="E22" s="41"/>
      <c r="F22" s="23" t="s">
        <v>55</v>
      </c>
      <c r="G22" s="68"/>
      <c r="H22" s="68"/>
      <c r="I22" s="19" t="s">
        <v>48</v>
      </c>
      <c r="J22" s="42"/>
      <c r="L22" s="3"/>
      <c r="M22" s="30"/>
    </row>
    <row r="23" spans="1:13" x14ac:dyDescent="0.25">
      <c r="A23" s="30" t="s">
        <v>212</v>
      </c>
      <c r="B23" s="30" t="str">
        <f>'Control Report'!$C$3</f>
        <v>xxx</v>
      </c>
      <c r="C23" s="30" t="str">
        <f>'Control Report'!$C$2</f>
        <v>Company xxx</v>
      </c>
      <c r="D23" s="30"/>
      <c r="E23" s="41"/>
      <c r="F23" s="23" t="s">
        <v>55</v>
      </c>
      <c r="G23" s="68"/>
      <c r="H23" s="68"/>
      <c r="I23" s="19" t="s">
        <v>48</v>
      </c>
      <c r="J23" s="42"/>
      <c r="L23" s="3"/>
      <c r="M23" s="30"/>
    </row>
    <row r="24" spans="1:13" x14ac:dyDescent="0.25">
      <c r="A24" s="30" t="s">
        <v>213</v>
      </c>
      <c r="B24" s="30" t="str">
        <f>'Control Report'!$C$3</f>
        <v>xxx</v>
      </c>
      <c r="C24" s="30" t="str">
        <f>'Control Report'!$C$2</f>
        <v>Company xxx</v>
      </c>
      <c r="D24" s="30"/>
      <c r="E24" s="41"/>
      <c r="F24" s="23" t="s">
        <v>55</v>
      </c>
      <c r="G24" s="68"/>
      <c r="H24" s="68"/>
      <c r="I24" s="19" t="s">
        <v>48</v>
      </c>
      <c r="J24" s="42"/>
      <c r="L24" s="3"/>
      <c r="M24" s="30"/>
    </row>
    <row r="25" spans="1:13" x14ac:dyDescent="0.25">
      <c r="A25" s="30" t="s">
        <v>214</v>
      </c>
      <c r="B25" s="30" t="str">
        <f>'Control Report'!$C$3</f>
        <v>xxx</v>
      </c>
      <c r="C25" s="30" t="str">
        <f>'Control Report'!$C$2</f>
        <v>Company xxx</v>
      </c>
      <c r="D25" s="30"/>
      <c r="E25" s="41"/>
      <c r="F25" s="23" t="s">
        <v>55</v>
      </c>
      <c r="G25" s="68"/>
      <c r="H25" s="68"/>
      <c r="I25" s="19" t="s">
        <v>48</v>
      </c>
      <c r="J25" s="42"/>
      <c r="L25" s="3"/>
      <c r="M25" s="30"/>
    </row>
    <row r="26" spans="1:13" x14ac:dyDescent="0.25">
      <c r="A26" s="30" t="s">
        <v>215</v>
      </c>
      <c r="B26" s="30" t="str">
        <f>'Control Report'!$C$3</f>
        <v>xxx</v>
      </c>
      <c r="C26" s="30" t="str">
        <f>'Control Report'!$C$2</f>
        <v>Company xxx</v>
      </c>
      <c r="D26" s="30"/>
      <c r="E26" s="41"/>
      <c r="F26" s="23" t="s">
        <v>55</v>
      </c>
      <c r="G26" s="68"/>
      <c r="H26" s="68"/>
      <c r="I26" s="19" t="s">
        <v>48</v>
      </c>
      <c r="J26" s="42"/>
      <c r="L26" s="3"/>
      <c r="M26" s="30"/>
    </row>
    <row r="27" spans="1:13" x14ac:dyDescent="0.25">
      <c r="A27" s="30" t="s">
        <v>216</v>
      </c>
      <c r="B27" s="30" t="str">
        <f>'Control Report'!$C$3</f>
        <v>xxx</v>
      </c>
      <c r="C27" s="30" t="str">
        <f>'Control Report'!$C$2</f>
        <v>Company xxx</v>
      </c>
      <c r="D27" s="30"/>
      <c r="E27" s="41"/>
      <c r="F27" s="23" t="s">
        <v>55</v>
      </c>
      <c r="G27" s="68"/>
      <c r="H27" s="68"/>
      <c r="I27" s="19" t="s">
        <v>48</v>
      </c>
      <c r="J27" s="42"/>
      <c r="L27" s="3"/>
      <c r="M27" s="30"/>
    </row>
    <row r="28" spans="1:13" x14ac:dyDescent="0.25">
      <c r="A28" s="30" t="s">
        <v>217</v>
      </c>
      <c r="B28" s="30" t="str">
        <f>'Control Report'!$C$3</f>
        <v>xxx</v>
      </c>
      <c r="C28" s="30" t="str">
        <f>'Control Report'!$C$2</f>
        <v>Company xxx</v>
      </c>
      <c r="D28" s="30"/>
      <c r="E28" s="41"/>
      <c r="F28" s="23" t="s">
        <v>55</v>
      </c>
      <c r="G28" s="68"/>
      <c r="H28" s="68"/>
      <c r="I28" s="19" t="s">
        <v>48</v>
      </c>
      <c r="J28" s="42"/>
      <c r="L28" s="3"/>
      <c r="M28" s="30"/>
    </row>
    <row r="29" spans="1:13" x14ac:dyDescent="0.25">
      <c r="A29" s="30" t="s">
        <v>218</v>
      </c>
      <c r="B29" s="30" t="str">
        <f>'Control Report'!$C$3</f>
        <v>xxx</v>
      </c>
      <c r="C29" s="30" t="str">
        <f>'Control Report'!$C$2</f>
        <v>Company xxx</v>
      </c>
      <c r="D29" s="30"/>
      <c r="E29" s="41"/>
      <c r="F29" s="23" t="s">
        <v>55</v>
      </c>
      <c r="G29" s="68"/>
      <c r="H29" s="68"/>
      <c r="I29" s="19" t="s">
        <v>48</v>
      </c>
      <c r="J29" s="42"/>
      <c r="L29" s="3"/>
      <c r="M29" s="30"/>
    </row>
    <row r="30" spans="1:13" x14ac:dyDescent="0.25">
      <c r="A30" s="30" t="s">
        <v>219</v>
      </c>
      <c r="B30" s="30" t="str">
        <f>'Control Report'!$C$3</f>
        <v>xxx</v>
      </c>
      <c r="C30" s="30" t="str">
        <f>'Control Report'!$C$2</f>
        <v>Company xxx</v>
      </c>
      <c r="D30" s="30"/>
      <c r="E30" s="41"/>
      <c r="F30" s="23" t="s">
        <v>55</v>
      </c>
      <c r="G30" s="68"/>
      <c r="H30" s="68"/>
      <c r="I30" s="19" t="s">
        <v>48</v>
      </c>
      <c r="J30" s="42"/>
      <c r="L30" s="3"/>
      <c r="M30" s="30"/>
    </row>
    <row r="31" spans="1:13" x14ac:dyDescent="0.25">
      <c r="A31" s="30" t="s">
        <v>220</v>
      </c>
      <c r="B31" s="30" t="str">
        <f>'Control Report'!$C$3</f>
        <v>xxx</v>
      </c>
      <c r="C31" s="30" t="str">
        <f>'Control Report'!$C$2</f>
        <v>Company xxx</v>
      </c>
      <c r="D31" s="30"/>
      <c r="E31" s="41"/>
      <c r="F31" s="23" t="s">
        <v>55</v>
      </c>
      <c r="G31" s="68"/>
      <c r="H31" s="68"/>
      <c r="I31" s="19" t="s">
        <v>48</v>
      </c>
      <c r="J31" s="42"/>
      <c r="L31" s="3"/>
      <c r="M31" s="30"/>
    </row>
    <row r="32" spans="1:13" x14ac:dyDescent="0.25">
      <c r="A32" s="30" t="s">
        <v>221</v>
      </c>
      <c r="B32" s="30" t="str">
        <f>'Control Report'!$C$3</f>
        <v>xxx</v>
      </c>
      <c r="C32" s="30" t="str">
        <f>'Control Report'!$C$2</f>
        <v>Company xxx</v>
      </c>
      <c r="D32" s="30"/>
      <c r="E32" s="41"/>
      <c r="F32" s="23" t="s">
        <v>55</v>
      </c>
      <c r="G32" s="68"/>
      <c r="H32" s="68"/>
      <c r="I32" s="19" t="s">
        <v>48</v>
      </c>
      <c r="J32" s="42"/>
      <c r="L32" s="3"/>
      <c r="M32" s="30"/>
    </row>
    <row r="33" spans="12:12" x14ac:dyDescent="0.25">
      <c r="L33" s="3"/>
    </row>
    <row r="34" spans="12:12" x14ac:dyDescent="0.25">
      <c r="L34" s="3"/>
    </row>
    <row r="35" spans="12:12" x14ac:dyDescent="0.25">
      <c r="L35" s="3"/>
    </row>
    <row r="36" spans="12:12" x14ac:dyDescent="0.25">
      <c r="L36" s="3"/>
    </row>
    <row r="37" spans="12:12" x14ac:dyDescent="0.25">
      <c r="L37" s="3"/>
    </row>
    <row r="38" spans="12:12" x14ac:dyDescent="0.25">
      <c r="L38" s="3"/>
    </row>
    <row r="39" spans="12:12" x14ac:dyDescent="0.25">
      <c r="L39" s="3"/>
    </row>
    <row r="40" spans="12:12" x14ac:dyDescent="0.25">
      <c r="L40" s="3"/>
    </row>
    <row r="41" spans="12:12" x14ac:dyDescent="0.25">
      <c r="L41" s="3"/>
    </row>
    <row r="42" spans="12:12" x14ac:dyDescent="0.25">
      <c r="L42" s="3"/>
    </row>
  </sheetData>
  <autoFilter ref="A2:J2" xr:uid="{00000000-0009-0000-0000-00000A000000}"/>
  <phoneticPr fontId="26" type="noConversion"/>
  <conditionalFormatting sqref="A3:J32 M3:M32">
    <cfRule type="expression" dxfId="4" priority="5">
      <formula>MOD(ROW(),2)</formula>
    </cfRule>
  </conditionalFormatting>
  <conditionalFormatting sqref="E3:H32">
    <cfRule type="expression" dxfId="3" priority="45">
      <formula>#REF!="Nej"</formula>
    </cfRule>
  </conditionalFormatting>
  <dataValidations count="1">
    <dataValidation type="date" allowBlank="1" showInputMessage="1" showErrorMessage="1" errorTitle="Set date" error="Format YYYY-MM-DD" sqref="G3:H32 J3:J32" xr:uid="{8FB3D145-34D8-4EC5-B272-1A2325F632DE}">
      <formula1>46174</formula1>
      <formula2>46539</formula2>
    </dataValidation>
  </dataValidations>
  <pageMargins left="0.25" right="0.25" top="0.75" bottom="0.75" header="0.3" footer="0.3"/>
  <pageSetup paperSize="9" scale="7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A00-000000000000}">
          <x14:formula1>
            <xm:f>List!$A$2:$A$7</xm:f>
          </x14:formula1>
          <xm:sqref>I3:I500</xm:sqref>
        </x14:dataValidation>
        <x14:dataValidation type="list" allowBlank="1" showInputMessage="1" showErrorMessage="1" xr:uid="{BACAAA8B-7C05-4D0E-9AD8-64C127E1122E}">
          <x14:formula1>
            <xm:f>List!$D$3:$D$17</xm:f>
          </x14:formula1>
          <xm:sqref>F3:F32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8">
    <tabColor rgb="FF7030A0"/>
  </sheetPr>
  <dimension ref="A1:M68"/>
  <sheetViews>
    <sheetView showGridLines="0" zoomScaleNormal="100" workbookViewId="0">
      <pane ySplit="2" topLeftCell="A3" activePane="bottomLeft" state="frozen"/>
      <selection pane="bottomLeft" activeCell="F12" sqref="F12"/>
    </sheetView>
  </sheetViews>
  <sheetFormatPr defaultRowHeight="15" x14ac:dyDescent="0.25"/>
  <cols>
    <col min="1" max="1" width="7.42578125" style="9" bestFit="1" customWidth="1"/>
    <col min="2" max="2" width="14.7109375" style="9" customWidth="1"/>
    <col min="3" max="3" width="17.28515625" style="9" bestFit="1" customWidth="1"/>
    <col min="4" max="4" width="19" style="9" customWidth="1"/>
    <col min="5" max="5" width="41.140625" style="6" bestFit="1" customWidth="1"/>
    <col min="6" max="6" width="20.7109375" style="16" customWidth="1"/>
    <col min="7" max="7" width="15.7109375" style="67" bestFit="1" customWidth="1"/>
    <col min="8" max="8" width="16.5703125" style="67" bestFit="1" customWidth="1"/>
    <col min="9" max="9" width="15.7109375" style="20" customWidth="1"/>
    <col min="10" max="10" width="15.7109375" style="17" customWidth="1"/>
    <col min="11" max="11" width="9.140625" style="3" hidden="1" customWidth="1"/>
    <col min="12" max="12" width="9.140625" hidden="1" customWidth="1"/>
    <col min="13" max="13" width="18.7109375" style="9" customWidth="1"/>
  </cols>
  <sheetData>
    <row r="1" spans="1:13" ht="42" customHeight="1" x14ac:dyDescent="0.25">
      <c r="A1" s="30"/>
      <c r="B1" s="30"/>
      <c r="C1" s="30"/>
      <c r="D1" s="33" t="s">
        <v>222</v>
      </c>
      <c r="G1" s="63"/>
      <c r="H1" s="63"/>
      <c r="I1" s="16"/>
      <c r="M1" s="30"/>
    </row>
    <row r="2" spans="1:13" s="1" customFormat="1" x14ac:dyDescent="0.25">
      <c r="A2" s="27" t="s">
        <v>90</v>
      </c>
      <c r="B2" s="27" t="s">
        <v>32</v>
      </c>
      <c r="C2" s="27" t="s">
        <v>33</v>
      </c>
      <c r="D2" s="27" t="s">
        <v>191</v>
      </c>
      <c r="E2" s="27" t="s">
        <v>91</v>
      </c>
      <c r="F2" s="28" t="s">
        <v>35</v>
      </c>
      <c r="G2" s="64" t="s">
        <v>51</v>
      </c>
      <c r="H2" s="64" t="s">
        <v>52</v>
      </c>
      <c r="I2" s="28" t="s">
        <v>94</v>
      </c>
      <c r="J2" s="29" t="s">
        <v>53</v>
      </c>
      <c r="K2" s="14" t="e">
        <f>SUM(K3:K67)</f>
        <v>#REF!</v>
      </c>
      <c r="L2" s="15" t="e">
        <f>SUM(L3:L67)</f>
        <v>#REF!</v>
      </c>
      <c r="M2" s="27" t="s">
        <v>95</v>
      </c>
    </row>
    <row r="3" spans="1:13" s="44" customFormat="1" x14ac:dyDescent="0.25">
      <c r="A3" s="30" t="s">
        <v>223</v>
      </c>
      <c r="B3" s="30" t="str">
        <f>'Control Report'!$C$3</f>
        <v>xxx</v>
      </c>
      <c r="C3" s="30" t="str">
        <f>'Control Report'!$C$2</f>
        <v>Company xxx</v>
      </c>
      <c r="D3" s="30"/>
      <c r="E3" s="41"/>
      <c r="F3" s="23" t="s">
        <v>55</v>
      </c>
      <c r="G3" s="68"/>
      <c r="H3" s="68"/>
      <c r="I3" s="19" t="s">
        <v>48</v>
      </c>
      <c r="J3" s="22"/>
      <c r="K3" s="3" t="e">
        <f>IF(#REF!="Ja",1,0)</f>
        <v>#REF!</v>
      </c>
      <c r="L3" s="3" t="e">
        <f>IF(AND(K3=1,I3=#REF!),1,0)</f>
        <v>#REF!</v>
      </c>
      <c r="M3" s="30"/>
    </row>
    <row r="4" spans="1:13" s="44" customFormat="1" x14ac:dyDescent="0.25">
      <c r="A4" s="30" t="s">
        <v>224</v>
      </c>
      <c r="B4" s="30" t="str">
        <f>'Control Report'!$C$3</f>
        <v>xxx</v>
      </c>
      <c r="C4" s="30" t="str">
        <f>'Control Report'!$C$2</f>
        <v>Company xxx</v>
      </c>
      <c r="D4" s="30"/>
      <c r="E4" s="41"/>
      <c r="F4" s="23" t="s">
        <v>55</v>
      </c>
      <c r="G4" s="68"/>
      <c r="H4" s="68"/>
      <c r="I4" s="19" t="s">
        <v>48</v>
      </c>
      <c r="J4" s="42"/>
      <c r="K4" s="3" t="e">
        <f>IF(#REF!="Ja",1,0)</f>
        <v>#REF!</v>
      </c>
      <c r="L4" s="3" t="e">
        <f>IF(AND(K4=1,I4=#REF!),1,0)</f>
        <v>#REF!</v>
      </c>
      <c r="M4" s="30"/>
    </row>
    <row r="5" spans="1:13" s="44" customFormat="1" x14ac:dyDescent="0.25">
      <c r="A5" s="30" t="s">
        <v>225</v>
      </c>
      <c r="B5" s="30" t="str">
        <f>'Control Report'!$C$3</f>
        <v>xxx</v>
      </c>
      <c r="C5" s="30" t="str">
        <f>'Control Report'!$C$2</f>
        <v>Company xxx</v>
      </c>
      <c r="D5" s="30"/>
      <c r="E5" s="41"/>
      <c r="F5" s="23" t="s">
        <v>55</v>
      </c>
      <c r="G5" s="68"/>
      <c r="H5" s="68"/>
      <c r="I5" s="19" t="s">
        <v>48</v>
      </c>
      <c r="J5" s="42"/>
      <c r="K5" s="3" t="e">
        <f>IF(#REF!="Ja",1,0)</f>
        <v>#REF!</v>
      </c>
      <c r="L5" s="3" t="e">
        <f>IF(AND(K5=1,I5=#REF!),1,0)</f>
        <v>#REF!</v>
      </c>
      <c r="M5" s="30"/>
    </row>
    <row r="6" spans="1:13" s="44" customFormat="1" x14ac:dyDescent="0.25">
      <c r="A6" s="30" t="s">
        <v>226</v>
      </c>
      <c r="B6" s="30" t="str">
        <f>'Control Report'!$C$3</f>
        <v>xxx</v>
      </c>
      <c r="C6" s="30" t="str">
        <f>'Control Report'!$C$2</f>
        <v>Company xxx</v>
      </c>
      <c r="D6" s="30"/>
      <c r="E6" s="41"/>
      <c r="F6" s="23" t="s">
        <v>55</v>
      </c>
      <c r="G6" s="68"/>
      <c r="H6" s="68"/>
      <c r="I6" s="19" t="s">
        <v>48</v>
      </c>
      <c r="J6" s="42"/>
      <c r="K6" s="3" t="e">
        <f>IF(#REF!="Ja",1,0)</f>
        <v>#REF!</v>
      </c>
      <c r="L6" s="3" t="e">
        <f>IF(AND(K6=1,I6=#REF!),1,0)</f>
        <v>#REF!</v>
      </c>
      <c r="M6" s="30"/>
    </row>
    <row r="7" spans="1:13" s="44" customFormat="1" x14ac:dyDescent="0.25">
      <c r="A7" s="30" t="s">
        <v>227</v>
      </c>
      <c r="B7" s="30" t="str">
        <f>'Control Report'!$C$3</f>
        <v>xxx</v>
      </c>
      <c r="C7" s="30" t="str">
        <f>'Control Report'!$C$2</f>
        <v>Company xxx</v>
      </c>
      <c r="D7" s="30"/>
      <c r="E7" s="41"/>
      <c r="F7" s="23" t="s">
        <v>55</v>
      </c>
      <c r="G7" s="68"/>
      <c r="H7" s="68"/>
      <c r="I7" s="19" t="s">
        <v>48</v>
      </c>
      <c r="J7" s="42"/>
      <c r="K7" s="3" t="e">
        <f>IF(#REF!="Ja",1,0)</f>
        <v>#REF!</v>
      </c>
      <c r="L7" s="3" t="e">
        <f>IF(AND(K7=1,I7=#REF!),1,0)</f>
        <v>#REF!</v>
      </c>
      <c r="M7" s="30"/>
    </row>
    <row r="8" spans="1:13" s="44" customFormat="1" x14ac:dyDescent="0.25">
      <c r="A8" s="30" t="s">
        <v>228</v>
      </c>
      <c r="B8" s="30" t="str">
        <f>'Control Report'!$C$3</f>
        <v>xxx</v>
      </c>
      <c r="C8" s="30" t="str">
        <f>'Control Report'!$C$2</f>
        <v>Company xxx</v>
      </c>
      <c r="D8" s="30"/>
      <c r="E8" s="41"/>
      <c r="F8" s="23" t="s">
        <v>55</v>
      </c>
      <c r="G8" s="68"/>
      <c r="H8" s="68"/>
      <c r="I8" s="19" t="s">
        <v>48</v>
      </c>
      <c r="J8" s="42"/>
      <c r="K8" s="3" t="e">
        <f>IF(#REF!="Ja",1,0)</f>
        <v>#REF!</v>
      </c>
      <c r="L8" s="3" t="e">
        <f>IF(AND(K8=1,I8=#REF!),1,0)</f>
        <v>#REF!</v>
      </c>
      <c r="M8" s="30"/>
    </row>
    <row r="9" spans="1:13" s="44" customFormat="1" x14ac:dyDescent="0.25">
      <c r="A9" s="30" t="s">
        <v>229</v>
      </c>
      <c r="B9" s="30" t="str">
        <f>'Control Report'!$C$3</f>
        <v>xxx</v>
      </c>
      <c r="C9" s="30" t="str">
        <f>'Control Report'!$C$2</f>
        <v>Company xxx</v>
      </c>
      <c r="D9" s="30"/>
      <c r="E9" s="41"/>
      <c r="F9" s="23" t="s">
        <v>55</v>
      </c>
      <c r="G9" s="68"/>
      <c r="H9" s="68"/>
      <c r="I9" s="19" t="s">
        <v>48</v>
      </c>
      <c r="J9" s="42"/>
      <c r="K9" s="3" t="e">
        <f>IF(#REF!="Ja",1,0)</f>
        <v>#REF!</v>
      </c>
      <c r="L9" s="3" t="e">
        <f>IF(AND(K9=1,I9=#REF!),1,0)</f>
        <v>#REF!</v>
      </c>
      <c r="M9" s="30"/>
    </row>
    <row r="10" spans="1:13" s="44" customFormat="1" x14ac:dyDescent="0.25">
      <c r="A10" s="30" t="s">
        <v>230</v>
      </c>
      <c r="B10" s="30" t="str">
        <f>'Control Report'!$C$3</f>
        <v>xxx</v>
      </c>
      <c r="C10" s="30" t="str">
        <f>'Control Report'!$C$2</f>
        <v>Company xxx</v>
      </c>
      <c r="D10" s="30"/>
      <c r="E10" s="41"/>
      <c r="F10" s="23" t="s">
        <v>55</v>
      </c>
      <c r="G10" s="68"/>
      <c r="H10" s="68"/>
      <c r="I10" s="19" t="s">
        <v>48</v>
      </c>
      <c r="J10" s="42"/>
      <c r="K10" s="3" t="e">
        <f>IF(#REF!="Ja",1,0)</f>
        <v>#REF!</v>
      </c>
      <c r="L10" s="3" t="e">
        <f>IF(AND(K10=1,I10=#REF!),1,0)</f>
        <v>#REF!</v>
      </c>
      <c r="M10" s="30"/>
    </row>
    <row r="11" spans="1:13" s="44" customFormat="1" x14ac:dyDescent="0.25">
      <c r="A11" s="30" t="s">
        <v>231</v>
      </c>
      <c r="B11" s="30" t="str">
        <f>'Control Report'!$C$3</f>
        <v>xxx</v>
      </c>
      <c r="C11" s="30" t="str">
        <f>'Control Report'!$C$2</f>
        <v>Company xxx</v>
      </c>
      <c r="D11" s="30"/>
      <c r="E11" s="41"/>
      <c r="F11" s="23" t="s">
        <v>55</v>
      </c>
      <c r="G11" s="68"/>
      <c r="H11" s="68"/>
      <c r="I11" s="19" t="s">
        <v>48</v>
      </c>
      <c r="J11" s="42"/>
      <c r="K11" s="3" t="e">
        <f>IF(#REF!="Ja",1,0)</f>
        <v>#REF!</v>
      </c>
      <c r="L11" s="3" t="e">
        <f>IF(AND(K11=1,I11=#REF!),1,0)</f>
        <v>#REF!</v>
      </c>
      <c r="M11" s="30"/>
    </row>
    <row r="12" spans="1:13" s="44" customFormat="1" x14ac:dyDescent="0.25">
      <c r="A12" s="30" t="s">
        <v>232</v>
      </c>
      <c r="B12" s="30" t="str">
        <f>'Control Report'!$C$3</f>
        <v>xxx</v>
      </c>
      <c r="C12" s="30" t="str">
        <f>'Control Report'!$C$2</f>
        <v>Company xxx</v>
      </c>
      <c r="D12" s="30"/>
      <c r="E12" s="41"/>
      <c r="F12" s="23" t="s">
        <v>55</v>
      </c>
      <c r="G12" s="68"/>
      <c r="H12" s="68"/>
      <c r="I12" s="19" t="s">
        <v>48</v>
      </c>
      <c r="J12" s="42"/>
      <c r="K12" s="3" t="e">
        <f>IF(#REF!="Ja",1,0)</f>
        <v>#REF!</v>
      </c>
      <c r="L12" s="3" t="e">
        <f>IF(AND(K12=1,I12=#REF!),1,0)</f>
        <v>#REF!</v>
      </c>
      <c r="M12" s="30"/>
    </row>
    <row r="13" spans="1:13" s="44" customFormat="1" x14ac:dyDescent="0.25">
      <c r="A13" s="30" t="s">
        <v>233</v>
      </c>
      <c r="B13" s="30" t="str">
        <f>'Control Report'!$C$3</f>
        <v>xxx</v>
      </c>
      <c r="C13" s="30" t="str">
        <f>'Control Report'!$C$2</f>
        <v>Company xxx</v>
      </c>
      <c r="D13" s="30"/>
      <c r="E13" s="41"/>
      <c r="F13" s="23" t="s">
        <v>55</v>
      </c>
      <c r="G13" s="68"/>
      <c r="H13" s="68"/>
      <c r="I13" s="19" t="s">
        <v>48</v>
      </c>
      <c r="J13" s="42"/>
      <c r="K13" s="3" t="e">
        <f>IF(#REF!="Ja",1,0)</f>
        <v>#REF!</v>
      </c>
      <c r="L13" s="3" t="e">
        <f>IF(AND(K13=1,I13=#REF!),1,0)</f>
        <v>#REF!</v>
      </c>
      <c r="M13" s="30"/>
    </row>
    <row r="14" spans="1:13" s="44" customFormat="1" x14ac:dyDescent="0.25">
      <c r="A14" s="30" t="s">
        <v>234</v>
      </c>
      <c r="B14" s="30" t="str">
        <f>'Control Report'!$C$3</f>
        <v>xxx</v>
      </c>
      <c r="C14" s="30" t="str">
        <f>'Control Report'!$C$2</f>
        <v>Company xxx</v>
      </c>
      <c r="D14" s="30"/>
      <c r="E14" s="41"/>
      <c r="F14" s="23" t="s">
        <v>55</v>
      </c>
      <c r="G14" s="68"/>
      <c r="H14" s="68"/>
      <c r="I14" s="19" t="s">
        <v>48</v>
      </c>
      <c r="J14" s="42"/>
      <c r="K14" s="3" t="e">
        <f>IF(#REF!="Ja",1,0)</f>
        <v>#REF!</v>
      </c>
      <c r="L14" s="3" t="e">
        <f>IF(AND(K14=1,I14=#REF!),1,0)</f>
        <v>#REF!</v>
      </c>
      <c r="M14" s="30"/>
    </row>
    <row r="15" spans="1:13" s="44" customFormat="1" x14ac:dyDescent="0.25">
      <c r="A15" s="30" t="s">
        <v>235</v>
      </c>
      <c r="B15" s="30" t="str">
        <f>'Control Report'!$C$3</f>
        <v>xxx</v>
      </c>
      <c r="C15" s="30" t="str">
        <f>'Control Report'!$C$2</f>
        <v>Company xxx</v>
      </c>
      <c r="D15" s="30"/>
      <c r="E15" s="41"/>
      <c r="F15" s="23" t="s">
        <v>55</v>
      </c>
      <c r="G15" s="68"/>
      <c r="H15" s="68"/>
      <c r="I15" s="19" t="s">
        <v>48</v>
      </c>
      <c r="J15" s="42"/>
      <c r="K15" s="3" t="e">
        <f>IF(#REF!="Ja",1,0)</f>
        <v>#REF!</v>
      </c>
      <c r="L15" s="3" t="e">
        <f>IF(AND(K15=1,I15=#REF!),1,0)</f>
        <v>#REF!</v>
      </c>
      <c r="M15" s="30"/>
    </row>
    <row r="16" spans="1:13" x14ac:dyDescent="0.25">
      <c r="A16" s="30" t="s">
        <v>236</v>
      </c>
      <c r="B16" s="30" t="str">
        <f>'Control Report'!$C$3</f>
        <v>xxx</v>
      </c>
      <c r="C16" s="30" t="str">
        <f>'Control Report'!$C$2</f>
        <v>Company xxx</v>
      </c>
      <c r="D16" s="30"/>
      <c r="E16" s="41"/>
      <c r="F16" s="23" t="s">
        <v>55</v>
      </c>
      <c r="G16" s="68"/>
      <c r="H16" s="68"/>
      <c r="I16" s="19" t="s">
        <v>48</v>
      </c>
      <c r="J16" s="42"/>
      <c r="L16" s="3"/>
      <c r="M16" s="30"/>
    </row>
    <row r="17" spans="1:13" x14ac:dyDescent="0.25">
      <c r="A17" s="30" t="s">
        <v>237</v>
      </c>
      <c r="B17" s="30" t="str">
        <f>'Control Report'!$C$3</f>
        <v>xxx</v>
      </c>
      <c r="C17" s="30" t="str">
        <f>'Control Report'!$C$2</f>
        <v>Company xxx</v>
      </c>
      <c r="D17" s="30"/>
      <c r="E17" s="41"/>
      <c r="F17" s="23" t="s">
        <v>55</v>
      </c>
      <c r="G17" s="68"/>
      <c r="H17" s="68"/>
      <c r="I17" s="19" t="s">
        <v>48</v>
      </c>
      <c r="J17" s="42"/>
      <c r="L17" s="3"/>
      <c r="M17" s="30"/>
    </row>
    <row r="18" spans="1:13" x14ac:dyDescent="0.25">
      <c r="A18" s="30" t="s">
        <v>238</v>
      </c>
      <c r="B18" s="30" t="str">
        <f>'Control Report'!$C$3</f>
        <v>xxx</v>
      </c>
      <c r="C18" s="30" t="str">
        <f>'Control Report'!$C$2</f>
        <v>Company xxx</v>
      </c>
      <c r="D18" s="30"/>
      <c r="E18" s="41"/>
      <c r="F18" s="23" t="s">
        <v>55</v>
      </c>
      <c r="G18" s="68"/>
      <c r="H18" s="68"/>
      <c r="I18" s="19" t="s">
        <v>48</v>
      </c>
      <c r="J18" s="42"/>
      <c r="L18" s="3"/>
      <c r="M18" s="30"/>
    </row>
    <row r="19" spans="1:13" x14ac:dyDescent="0.25">
      <c r="A19" s="30" t="s">
        <v>239</v>
      </c>
      <c r="B19" s="30" t="str">
        <f>'Control Report'!$C$3</f>
        <v>xxx</v>
      </c>
      <c r="C19" s="30" t="str">
        <f>'Control Report'!$C$2</f>
        <v>Company xxx</v>
      </c>
      <c r="D19" s="30"/>
      <c r="E19" s="41"/>
      <c r="F19" s="23" t="s">
        <v>55</v>
      </c>
      <c r="G19" s="68"/>
      <c r="H19" s="68"/>
      <c r="I19" s="19" t="s">
        <v>48</v>
      </c>
      <c r="J19" s="42"/>
      <c r="L19" s="3"/>
      <c r="M19" s="30"/>
    </row>
    <row r="20" spans="1:13" x14ac:dyDescent="0.25">
      <c r="A20" s="30" t="s">
        <v>240</v>
      </c>
      <c r="B20" s="30" t="str">
        <f>'Control Report'!$C$3</f>
        <v>xxx</v>
      </c>
      <c r="C20" s="30" t="str">
        <f>'Control Report'!$C$2</f>
        <v>Company xxx</v>
      </c>
      <c r="D20" s="30"/>
      <c r="E20" s="41"/>
      <c r="F20" s="23" t="s">
        <v>55</v>
      </c>
      <c r="G20" s="68"/>
      <c r="H20" s="68"/>
      <c r="I20" s="19" t="s">
        <v>48</v>
      </c>
      <c r="J20" s="42"/>
      <c r="L20" s="3"/>
      <c r="M20" s="30"/>
    </row>
    <row r="21" spans="1:13" x14ac:dyDescent="0.25">
      <c r="A21" s="30" t="s">
        <v>241</v>
      </c>
      <c r="B21" s="30" t="str">
        <f>'Control Report'!$C$3</f>
        <v>xxx</v>
      </c>
      <c r="C21" s="30" t="str">
        <f>'Control Report'!$C$2</f>
        <v>Company xxx</v>
      </c>
      <c r="D21" s="30"/>
      <c r="E21" s="41"/>
      <c r="F21" s="23" t="s">
        <v>55</v>
      </c>
      <c r="G21" s="68"/>
      <c r="H21" s="68"/>
      <c r="I21" s="19" t="s">
        <v>48</v>
      </c>
      <c r="J21" s="42"/>
      <c r="L21" s="3"/>
      <c r="M21" s="30"/>
    </row>
    <row r="22" spans="1:13" x14ac:dyDescent="0.25">
      <c r="A22" s="30" t="s">
        <v>242</v>
      </c>
      <c r="B22" s="30" t="str">
        <f>'Control Report'!$C$3</f>
        <v>xxx</v>
      </c>
      <c r="C22" s="30" t="str">
        <f>'Control Report'!$C$2</f>
        <v>Company xxx</v>
      </c>
      <c r="D22" s="30"/>
      <c r="E22" s="41"/>
      <c r="F22" s="23" t="s">
        <v>55</v>
      </c>
      <c r="G22" s="68"/>
      <c r="H22" s="68"/>
      <c r="I22" s="19" t="s">
        <v>48</v>
      </c>
      <c r="J22" s="42"/>
      <c r="L22" s="3"/>
      <c r="M22" s="30"/>
    </row>
    <row r="23" spans="1:13" x14ac:dyDescent="0.25">
      <c r="A23" s="30" t="s">
        <v>243</v>
      </c>
      <c r="B23" s="30" t="str">
        <f>'Control Report'!$C$3</f>
        <v>xxx</v>
      </c>
      <c r="C23" s="30" t="str">
        <f>'Control Report'!$C$2</f>
        <v>Company xxx</v>
      </c>
      <c r="D23" s="30"/>
      <c r="E23" s="41"/>
      <c r="F23" s="23" t="s">
        <v>55</v>
      </c>
      <c r="G23" s="68"/>
      <c r="H23" s="68"/>
      <c r="I23" s="19" t="s">
        <v>48</v>
      </c>
      <c r="J23" s="42"/>
      <c r="L23" s="3"/>
      <c r="M23" s="30"/>
    </row>
    <row r="24" spans="1:13" x14ac:dyDescent="0.25">
      <c r="A24" s="30" t="s">
        <v>244</v>
      </c>
      <c r="B24" s="30" t="str">
        <f>'Control Report'!$C$3</f>
        <v>xxx</v>
      </c>
      <c r="C24" s="30" t="str">
        <f>'Control Report'!$C$2</f>
        <v>Company xxx</v>
      </c>
      <c r="D24" s="30"/>
      <c r="E24" s="41"/>
      <c r="F24" s="23" t="s">
        <v>55</v>
      </c>
      <c r="G24" s="68"/>
      <c r="H24" s="68"/>
      <c r="I24" s="19" t="s">
        <v>48</v>
      </c>
      <c r="J24" s="42"/>
      <c r="L24" s="3"/>
      <c r="M24" s="30"/>
    </row>
    <row r="25" spans="1:13" x14ac:dyDescent="0.25">
      <c r="A25" s="30" t="s">
        <v>245</v>
      </c>
      <c r="B25" s="30" t="str">
        <f>'Control Report'!$C$3</f>
        <v>xxx</v>
      </c>
      <c r="C25" s="30" t="str">
        <f>'Control Report'!$C$2</f>
        <v>Company xxx</v>
      </c>
      <c r="D25" s="30"/>
      <c r="E25" s="41"/>
      <c r="F25" s="23" t="s">
        <v>55</v>
      </c>
      <c r="G25" s="68"/>
      <c r="H25" s="68"/>
      <c r="I25" s="19" t="s">
        <v>48</v>
      </c>
      <c r="J25" s="42"/>
      <c r="L25" s="3"/>
      <c r="M25" s="30"/>
    </row>
    <row r="26" spans="1:13" x14ac:dyDescent="0.25">
      <c r="A26" s="30" t="s">
        <v>246</v>
      </c>
      <c r="B26" s="30" t="str">
        <f>'Control Report'!$C$3</f>
        <v>xxx</v>
      </c>
      <c r="C26" s="30" t="str">
        <f>'Control Report'!$C$2</f>
        <v>Company xxx</v>
      </c>
      <c r="D26" s="30"/>
      <c r="E26" s="41"/>
      <c r="F26" s="23" t="s">
        <v>55</v>
      </c>
      <c r="G26" s="68"/>
      <c r="H26" s="68"/>
      <c r="I26" s="19" t="s">
        <v>48</v>
      </c>
      <c r="J26" s="42"/>
      <c r="L26" s="3"/>
      <c r="M26" s="30"/>
    </row>
    <row r="27" spans="1:13" x14ac:dyDescent="0.25">
      <c r="A27" s="30" t="s">
        <v>247</v>
      </c>
      <c r="B27" s="30" t="str">
        <f>'Control Report'!$C$3</f>
        <v>xxx</v>
      </c>
      <c r="C27" s="30" t="str">
        <f>'Control Report'!$C$2</f>
        <v>Company xxx</v>
      </c>
      <c r="D27" s="30"/>
      <c r="E27" s="41"/>
      <c r="F27" s="23" t="s">
        <v>55</v>
      </c>
      <c r="G27" s="68"/>
      <c r="H27" s="68"/>
      <c r="I27" s="19" t="s">
        <v>48</v>
      </c>
      <c r="J27" s="42"/>
      <c r="L27" s="3"/>
      <c r="M27" s="30"/>
    </row>
    <row r="28" spans="1:13" x14ac:dyDescent="0.25">
      <c r="A28" s="30" t="s">
        <v>248</v>
      </c>
      <c r="B28" s="30" t="str">
        <f>'Control Report'!$C$3</f>
        <v>xxx</v>
      </c>
      <c r="C28" s="30" t="str">
        <f>'Control Report'!$C$2</f>
        <v>Company xxx</v>
      </c>
      <c r="D28" s="30"/>
      <c r="E28" s="41"/>
      <c r="F28" s="23" t="s">
        <v>55</v>
      </c>
      <c r="G28" s="68"/>
      <c r="H28" s="68"/>
      <c r="I28" s="19" t="s">
        <v>48</v>
      </c>
      <c r="J28" s="42"/>
      <c r="L28" s="3"/>
      <c r="M28" s="30"/>
    </row>
    <row r="29" spans="1:13" x14ac:dyDescent="0.25">
      <c r="A29" s="30" t="s">
        <v>249</v>
      </c>
      <c r="B29" s="30" t="str">
        <f>'Control Report'!$C$3</f>
        <v>xxx</v>
      </c>
      <c r="C29" s="30" t="str">
        <f>'Control Report'!$C$2</f>
        <v>Company xxx</v>
      </c>
      <c r="D29" s="30"/>
      <c r="E29" s="41"/>
      <c r="F29" s="23" t="s">
        <v>55</v>
      </c>
      <c r="G29" s="68"/>
      <c r="H29" s="68"/>
      <c r="I29" s="19" t="s">
        <v>48</v>
      </c>
      <c r="J29" s="42"/>
      <c r="L29" s="3"/>
      <c r="M29" s="30"/>
    </row>
    <row r="30" spans="1:13" x14ac:dyDescent="0.25">
      <c r="A30" s="30" t="s">
        <v>250</v>
      </c>
      <c r="B30" s="30" t="str">
        <f>'Control Report'!$C$3</f>
        <v>xxx</v>
      </c>
      <c r="C30" s="30" t="str">
        <f>'Control Report'!$C$2</f>
        <v>Company xxx</v>
      </c>
      <c r="D30" s="30"/>
      <c r="E30" s="41"/>
      <c r="F30" s="23" t="s">
        <v>55</v>
      </c>
      <c r="G30" s="68"/>
      <c r="H30" s="68"/>
      <c r="I30" s="19" t="s">
        <v>48</v>
      </c>
      <c r="J30" s="42"/>
      <c r="L30" s="3"/>
      <c r="M30" s="30"/>
    </row>
    <row r="31" spans="1:13" x14ac:dyDescent="0.25">
      <c r="A31" s="30" t="s">
        <v>251</v>
      </c>
      <c r="B31" s="30" t="str">
        <f>'Control Report'!$C$3</f>
        <v>xxx</v>
      </c>
      <c r="C31" s="30" t="str">
        <f>'Control Report'!$C$2</f>
        <v>Company xxx</v>
      </c>
      <c r="D31" s="30"/>
      <c r="E31" s="41"/>
      <c r="F31" s="23" t="s">
        <v>55</v>
      </c>
      <c r="G31" s="68"/>
      <c r="H31" s="68"/>
      <c r="I31" s="19" t="s">
        <v>48</v>
      </c>
      <c r="J31" s="42"/>
      <c r="L31" s="3"/>
      <c r="M31" s="30"/>
    </row>
    <row r="32" spans="1:13" x14ac:dyDescent="0.25">
      <c r="A32" s="30" t="s">
        <v>252</v>
      </c>
      <c r="B32" s="30" t="str">
        <f>'Control Report'!$C$3</f>
        <v>xxx</v>
      </c>
      <c r="C32" s="30" t="str">
        <f>'Control Report'!$C$2</f>
        <v>Company xxx</v>
      </c>
      <c r="D32" s="30"/>
      <c r="E32" s="41"/>
      <c r="F32" s="23" t="s">
        <v>55</v>
      </c>
      <c r="G32" s="68"/>
      <c r="H32" s="68"/>
      <c r="I32" s="19" t="s">
        <v>48</v>
      </c>
      <c r="J32" s="42"/>
      <c r="L32" s="3"/>
      <c r="M32" s="30"/>
    </row>
    <row r="33" spans="7:12" x14ac:dyDescent="0.25">
      <c r="G33" s="62"/>
      <c r="H33" s="62"/>
      <c r="L33" s="3"/>
    </row>
    <row r="34" spans="7:12" x14ac:dyDescent="0.25">
      <c r="G34" s="62"/>
      <c r="H34" s="62"/>
      <c r="L34" s="3"/>
    </row>
    <row r="35" spans="7:12" x14ac:dyDescent="0.25">
      <c r="G35" s="62"/>
      <c r="H35" s="62"/>
      <c r="L35" s="3"/>
    </row>
    <row r="36" spans="7:12" x14ac:dyDescent="0.25">
      <c r="G36" s="62"/>
      <c r="H36" s="62"/>
      <c r="L36" s="3"/>
    </row>
    <row r="37" spans="7:12" x14ac:dyDescent="0.25">
      <c r="G37" s="62"/>
      <c r="H37" s="62"/>
      <c r="L37" s="3"/>
    </row>
    <row r="38" spans="7:12" x14ac:dyDescent="0.25">
      <c r="G38" s="62"/>
      <c r="H38" s="62"/>
      <c r="L38" s="3"/>
    </row>
    <row r="39" spans="7:12" x14ac:dyDescent="0.25">
      <c r="G39" s="62"/>
      <c r="H39" s="62"/>
      <c r="L39" s="3"/>
    </row>
    <row r="40" spans="7:12" x14ac:dyDescent="0.25">
      <c r="G40" s="62"/>
      <c r="H40" s="62"/>
      <c r="L40" s="3"/>
    </row>
    <row r="41" spans="7:12" x14ac:dyDescent="0.25">
      <c r="G41" s="62"/>
      <c r="H41" s="62"/>
      <c r="L41" s="3"/>
    </row>
    <row r="42" spans="7:12" x14ac:dyDescent="0.25">
      <c r="G42" s="62"/>
      <c r="H42" s="62"/>
      <c r="L42" s="3"/>
    </row>
    <row r="43" spans="7:12" x14ac:dyDescent="0.25">
      <c r="G43" s="62"/>
      <c r="H43" s="62"/>
      <c r="L43" s="3"/>
    </row>
    <row r="44" spans="7:12" x14ac:dyDescent="0.25">
      <c r="G44" s="62"/>
      <c r="H44" s="62"/>
      <c r="L44" s="3"/>
    </row>
    <row r="45" spans="7:12" x14ac:dyDescent="0.25">
      <c r="G45" s="62"/>
      <c r="H45" s="62"/>
      <c r="L45" s="3"/>
    </row>
    <row r="46" spans="7:12" x14ac:dyDescent="0.25">
      <c r="G46" s="62"/>
      <c r="H46" s="62"/>
      <c r="L46" s="3"/>
    </row>
    <row r="47" spans="7:12" x14ac:dyDescent="0.25">
      <c r="G47" s="62"/>
      <c r="H47" s="62"/>
      <c r="L47" s="3"/>
    </row>
    <row r="48" spans="7:12" x14ac:dyDescent="0.25">
      <c r="G48" s="62"/>
      <c r="H48" s="62"/>
      <c r="J48" s="6"/>
      <c r="L48" s="3"/>
    </row>
    <row r="49" spans="7:12" x14ac:dyDescent="0.25">
      <c r="G49" s="62"/>
      <c r="H49" s="62"/>
      <c r="J49" s="6"/>
      <c r="L49" s="3"/>
    </row>
    <row r="50" spans="7:12" x14ac:dyDescent="0.25">
      <c r="G50" s="62"/>
      <c r="H50" s="62"/>
      <c r="J50" s="6"/>
      <c r="L50" s="3"/>
    </row>
    <row r="51" spans="7:12" x14ac:dyDescent="0.25">
      <c r="G51" s="62"/>
      <c r="H51" s="62"/>
      <c r="J51" s="6"/>
      <c r="L51" s="3"/>
    </row>
    <row r="52" spans="7:12" x14ac:dyDescent="0.25">
      <c r="G52" s="62"/>
      <c r="H52" s="62"/>
      <c r="J52" s="6"/>
      <c r="L52" s="3"/>
    </row>
    <row r="53" spans="7:12" x14ac:dyDescent="0.25">
      <c r="G53" s="62"/>
      <c r="H53" s="62"/>
      <c r="J53" s="6"/>
      <c r="L53" s="3"/>
    </row>
    <row r="54" spans="7:12" x14ac:dyDescent="0.25">
      <c r="G54" s="62"/>
      <c r="H54" s="62"/>
      <c r="J54" s="6"/>
      <c r="L54" s="3"/>
    </row>
    <row r="55" spans="7:12" x14ac:dyDescent="0.25">
      <c r="G55" s="62"/>
      <c r="H55" s="62"/>
      <c r="J55" s="6"/>
      <c r="L55" s="3"/>
    </row>
    <row r="56" spans="7:12" x14ac:dyDescent="0.25">
      <c r="G56" s="62"/>
      <c r="H56" s="62"/>
      <c r="J56" s="6"/>
      <c r="L56" s="3"/>
    </row>
    <row r="57" spans="7:12" x14ac:dyDescent="0.25">
      <c r="G57" s="62"/>
      <c r="H57" s="62"/>
      <c r="J57" s="6"/>
      <c r="L57" s="3"/>
    </row>
    <row r="58" spans="7:12" x14ac:dyDescent="0.25">
      <c r="G58" s="62"/>
      <c r="H58" s="62"/>
      <c r="J58" s="6"/>
      <c r="L58" s="3"/>
    </row>
    <row r="59" spans="7:12" x14ac:dyDescent="0.25">
      <c r="G59" s="62"/>
      <c r="H59" s="62"/>
      <c r="J59" s="6"/>
      <c r="L59" s="3"/>
    </row>
    <row r="60" spans="7:12" x14ac:dyDescent="0.25">
      <c r="G60" s="62"/>
      <c r="H60" s="62"/>
      <c r="J60" s="6"/>
      <c r="L60" s="3"/>
    </row>
    <row r="61" spans="7:12" x14ac:dyDescent="0.25">
      <c r="G61" s="62"/>
      <c r="H61" s="62"/>
      <c r="J61" s="6"/>
      <c r="L61" s="3"/>
    </row>
    <row r="62" spans="7:12" x14ac:dyDescent="0.25">
      <c r="G62" s="62"/>
      <c r="H62" s="62"/>
      <c r="J62" s="6"/>
      <c r="L62" s="3"/>
    </row>
    <row r="63" spans="7:12" x14ac:dyDescent="0.25">
      <c r="G63" s="62"/>
      <c r="H63" s="62"/>
      <c r="J63" s="6"/>
      <c r="L63" s="3"/>
    </row>
    <row r="64" spans="7:12" x14ac:dyDescent="0.25">
      <c r="G64" s="62"/>
      <c r="H64" s="62"/>
      <c r="J64" s="6"/>
      <c r="L64" s="3"/>
    </row>
    <row r="65" spans="7:12" x14ac:dyDescent="0.25">
      <c r="G65" s="62"/>
      <c r="H65" s="62"/>
      <c r="J65" s="6"/>
      <c r="L65" s="3"/>
    </row>
    <row r="66" spans="7:12" x14ac:dyDescent="0.25">
      <c r="G66" s="62"/>
      <c r="H66" s="62"/>
      <c r="J66" s="6"/>
      <c r="L66" s="3"/>
    </row>
    <row r="67" spans="7:12" x14ac:dyDescent="0.25">
      <c r="G67" s="62"/>
      <c r="H67" s="62"/>
      <c r="J67" s="6"/>
      <c r="L67" s="3"/>
    </row>
    <row r="68" spans="7:12" x14ac:dyDescent="0.25">
      <c r="G68" s="62"/>
      <c r="H68" s="62"/>
      <c r="J68" s="6"/>
      <c r="L68" s="3"/>
    </row>
  </sheetData>
  <autoFilter ref="A2:J2" xr:uid="{00000000-0009-0000-0000-00000B000000}"/>
  <phoneticPr fontId="26" type="noConversion"/>
  <conditionalFormatting sqref="A3:J32 M3:M32">
    <cfRule type="expression" dxfId="2" priority="5">
      <formula>MOD(ROW(),2)</formula>
    </cfRule>
  </conditionalFormatting>
  <conditionalFormatting sqref="E3:H32">
    <cfRule type="expression" dxfId="1" priority="130">
      <formula>#REF!="Nej"</formula>
    </cfRule>
  </conditionalFormatting>
  <dataValidations count="1">
    <dataValidation type="date" allowBlank="1" showInputMessage="1" showErrorMessage="1" errorTitle="Set date" error="Format YYYY-MM-DD" sqref="G3:H32 J3:J32" xr:uid="{C6CD059C-2416-4920-9E4A-002E08C54796}">
      <formula1>46174</formula1>
      <formula2>46539</formula2>
    </dataValidation>
  </dataValidations>
  <pageMargins left="0.39370078740157483" right="0.74803149606299213" top="0.41666666666666669" bottom="0.73958333333333337" header="0" footer="0"/>
  <pageSetup paperSize="9" fitToHeight="0" orientation="landscape" r:id="rId1"/>
  <headerFooter alignWithMargins="0">
    <oddHeader>&amp;R&amp;"-,Kursiv"Externt dokument, senast utfärdat &amp;"-,Fet kursiv"2022-03-21</oddHeader>
    <oddFooter>&amp;Lwww. monitor.se&amp;C+46 (0) 650 766 00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B00-000000000000}">
          <x14:formula1>
            <xm:f>List!$A$2:$A$7</xm:f>
          </x14:formula1>
          <xm:sqref>I3:I500</xm:sqref>
        </x14:dataValidation>
        <x14:dataValidation type="list" allowBlank="1" showInputMessage="1" showErrorMessage="1" xr:uid="{1732E856-6B5C-49D6-8F99-FFB08E07B5B9}">
          <x14:formula1>
            <xm:f>List!$D$3:$D$17</xm:f>
          </x14:formula1>
          <xm:sqref>F3:F32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workbookViewId="0">
      <selection activeCell="O17" sqref="O17"/>
    </sheetView>
  </sheetViews>
  <sheetFormatPr defaultRowHeight="15" x14ac:dyDescent="0.25"/>
  <cols>
    <col min="1" max="1" width="18" customWidth="1"/>
    <col min="4" max="4" width="23.140625" style="6" customWidth="1"/>
  </cols>
  <sheetData>
    <row r="1" spans="1:4" x14ac:dyDescent="0.25">
      <c r="A1" s="71" t="s">
        <v>14</v>
      </c>
      <c r="D1" s="45"/>
    </row>
    <row r="2" spans="1:4" x14ac:dyDescent="0.25">
      <c r="A2" t="s">
        <v>21</v>
      </c>
      <c r="D2" s="28" t="s">
        <v>35</v>
      </c>
    </row>
    <row r="3" spans="1:4" x14ac:dyDescent="0.25">
      <c r="A3" t="s">
        <v>44</v>
      </c>
      <c r="D3" s="46" t="s">
        <v>55</v>
      </c>
    </row>
    <row r="4" spans="1:4" x14ac:dyDescent="0.25">
      <c r="A4" t="s">
        <v>45</v>
      </c>
      <c r="D4" s="46" t="s">
        <v>253</v>
      </c>
    </row>
    <row r="5" spans="1:4" x14ac:dyDescent="0.25">
      <c r="A5" t="s">
        <v>48</v>
      </c>
      <c r="D5" s="46"/>
    </row>
    <row r="6" spans="1:4" x14ac:dyDescent="0.25">
      <c r="A6" t="s">
        <v>46</v>
      </c>
      <c r="D6" s="46"/>
    </row>
    <row r="7" spans="1:4" x14ac:dyDescent="0.25">
      <c r="A7" t="s">
        <v>47</v>
      </c>
      <c r="D7" s="46"/>
    </row>
    <row r="8" spans="1:4" x14ac:dyDescent="0.25">
      <c r="D8" s="46"/>
    </row>
    <row r="9" spans="1:4" x14ac:dyDescent="0.25">
      <c r="A9" s="45"/>
      <c r="D9" s="46"/>
    </row>
    <row r="10" spans="1:4" x14ac:dyDescent="0.25">
      <c r="D10" s="46"/>
    </row>
    <row r="11" spans="1:4" x14ac:dyDescent="0.25">
      <c r="D11" s="46"/>
    </row>
    <row r="12" spans="1:4" x14ac:dyDescent="0.25">
      <c r="D12" s="46"/>
    </row>
    <row r="13" spans="1:4" x14ac:dyDescent="0.25">
      <c r="D13" s="46"/>
    </row>
    <row r="14" spans="1:4" x14ac:dyDescent="0.25">
      <c r="D14" s="46"/>
    </row>
    <row r="15" spans="1:4" x14ac:dyDescent="0.25">
      <c r="D15" s="46"/>
    </row>
    <row r="16" spans="1:4" x14ac:dyDescent="0.25">
      <c r="D16" s="46"/>
    </row>
    <row r="17" spans="4:4" x14ac:dyDescent="0.25">
      <c r="D17" s="46"/>
    </row>
  </sheetData>
  <conditionalFormatting sqref="D3:D17">
    <cfRule type="expression" dxfId="0" priority="1">
      <formula>MOD(ROW(),2)</formula>
    </cfRule>
  </conditionalFormatting>
  <pageMargins left="0.75" right="0.75" top="1" bottom="1" header="0.5" footer="0.5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1"/>
  <sheetViews>
    <sheetView workbookViewId="0">
      <selection activeCell="D23" sqref="D23"/>
    </sheetView>
  </sheetViews>
  <sheetFormatPr defaultRowHeight="15" x14ac:dyDescent="0.25"/>
  <cols>
    <col min="4" max="4" width="46.42578125" bestFit="1" customWidth="1"/>
    <col min="5" max="5" width="9.140625" bestFit="1" customWidth="1"/>
    <col min="6" max="7" width="11" bestFit="1" customWidth="1"/>
    <col min="8" max="8" width="13.140625" customWidth="1"/>
  </cols>
  <sheetData>
    <row r="1" spans="1:10" x14ac:dyDescent="0.25">
      <c r="A1" t="s">
        <v>31</v>
      </c>
      <c r="B1" t="s">
        <v>254</v>
      </c>
      <c r="C1" t="s">
        <v>255</v>
      </c>
      <c r="D1" t="s">
        <v>34</v>
      </c>
      <c r="E1" t="s">
        <v>35</v>
      </c>
      <c r="F1" t="s">
        <v>36</v>
      </c>
      <c r="G1" t="s">
        <v>37</v>
      </c>
      <c r="H1" t="s">
        <v>14</v>
      </c>
    </row>
    <row r="2" spans="1:10" x14ac:dyDescent="0.25">
      <c r="A2" t="str">
        <f>'1 Checkpoints'!A4</f>
        <v>1.01</v>
      </c>
      <c r="D2" t="str">
        <f>'1 Checkpoints'!B4</f>
        <v>Schedule a project kick-off with relevant parties</v>
      </c>
      <c r="E2" t="str">
        <f>'1 Checkpoints'!D4</f>
        <v>&lt; NA &gt;</v>
      </c>
      <c r="F2" s="62">
        <f>'1 Checkpoints'!E4</f>
        <v>0</v>
      </c>
      <c r="G2" s="62">
        <f>'1 Checkpoints'!F4</f>
        <v>0</v>
      </c>
      <c r="H2" t="str">
        <f>'1 Checkpoints'!G4</f>
        <v>Not started</v>
      </c>
      <c r="I2">
        <f t="shared" ref="I2:I66" si="0">IF(E2="&lt; NA &gt;",0,1)</f>
        <v>0</v>
      </c>
      <c r="J2">
        <f t="shared" ref="J2:J66" si="1">IF(H2="Finished",1,0)</f>
        <v>0</v>
      </c>
    </row>
    <row r="3" spans="1:10" x14ac:dyDescent="0.25">
      <c r="A3" t="str">
        <f>'1 Checkpoints'!A5</f>
        <v>1.02</v>
      </c>
      <c r="D3" t="str">
        <f>'1 Checkpoints'!B5</f>
        <v>Start the program Monitor.PostgreSQL.Assistant</v>
      </c>
      <c r="E3" t="str">
        <f>'1 Checkpoints'!D5</f>
        <v>&lt; NA &gt;</v>
      </c>
      <c r="F3" s="62">
        <f>'1 Checkpoints'!E5</f>
        <v>0</v>
      </c>
      <c r="G3" s="62">
        <f>'1 Checkpoints'!F5</f>
        <v>0</v>
      </c>
      <c r="H3" t="str">
        <f>'1 Checkpoints'!G5</f>
        <v>Not started</v>
      </c>
      <c r="I3">
        <f t="shared" si="0"/>
        <v>0</v>
      </c>
      <c r="J3">
        <f t="shared" si="1"/>
        <v>0</v>
      </c>
    </row>
    <row r="4" spans="1:10" x14ac:dyDescent="0.25">
      <c r="A4" t="str">
        <f>'1 Checkpoints'!A6</f>
        <v>1.03</v>
      </c>
      <c r="D4" t="str">
        <f>'1 Checkpoints'!B6</f>
        <v>Project start</v>
      </c>
      <c r="E4" t="str">
        <f>'1 Checkpoints'!D6</f>
        <v>&lt; NA &gt;</v>
      </c>
      <c r="F4" s="62">
        <f>'1 Checkpoints'!E6</f>
        <v>0</v>
      </c>
      <c r="G4" s="62">
        <f>'1 Checkpoints'!F6</f>
        <v>0</v>
      </c>
      <c r="H4" t="str">
        <f>'1 Checkpoints'!G6</f>
        <v>Not started</v>
      </c>
      <c r="I4">
        <f t="shared" si="0"/>
        <v>0</v>
      </c>
      <c r="J4">
        <f t="shared" si="1"/>
        <v>0</v>
      </c>
    </row>
    <row r="5" spans="1:10" x14ac:dyDescent="0.25">
      <c r="A5" t="str">
        <f>'1 Checkpoints'!A7</f>
        <v>1.04</v>
      </c>
      <c r="D5" t="str">
        <f>'1 Checkpoints'!B7</f>
        <v>Review the PostgreSQL migration guide</v>
      </c>
      <c r="E5" t="str">
        <f>'1 Checkpoints'!D7</f>
        <v>&lt; NA &gt;</v>
      </c>
      <c r="F5" s="62">
        <f>'1 Checkpoints'!E7</f>
        <v>0</v>
      </c>
      <c r="G5" s="62">
        <f>'1 Checkpoints'!F7</f>
        <v>0</v>
      </c>
      <c r="H5" t="str">
        <f>'1 Checkpoints'!G7</f>
        <v>Not started</v>
      </c>
      <c r="I5">
        <f t="shared" si="0"/>
        <v>0</v>
      </c>
      <c r="J5">
        <f t="shared" si="1"/>
        <v>0</v>
      </c>
    </row>
    <row r="6" spans="1:10" x14ac:dyDescent="0.25">
      <c r="A6" t="str">
        <f>'1 Checkpoints'!A8</f>
        <v>1.05</v>
      </c>
      <c r="D6" t="str">
        <f>'1 Checkpoints'!B8</f>
        <v>Ensure PostgreSQL is installed</v>
      </c>
      <c r="E6" t="str">
        <f>'1 Checkpoints'!D8</f>
        <v>&lt; NA &gt;</v>
      </c>
      <c r="F6" s="62">
        <f>'1 Checkpoints'!E8</f>
        <v>0</v>
      </c>
      <c r="G6" s="62">
        <f>'1 Checkpoints'!F8</f>
        <v>0</v>
      </c>
      <c r="H6" t="str">
        <f>'1 Checkpoints'!G8</f>
        <v>Not started</v>
      </c>
      <c r="I6">
        <f t="shared" si="0"/>
        <v>0</v>
      </c>
      <c r="J6">
        <f t="shared" si="1"/>
        <v>0</v>
      </c>
    </row>
    <row r="7" spans="1:10" x14ac:dyDescent="0.25">
      <c r="A7" t="str">
        <f>'1 Checkpoints'!A9</f>
        <v>1.06</v>
      </c>
      <c r="D7" t="str">
        <f>'1 Checkpoints'!B9</f>
        <v>If Preparation status is not ok, proceed to tab 2-6</v>
      </c>
      <c r="E7" t="str">
        <f>'1 Checkpoints'!D9</f>
        <v>&lt; NA &gt;</v>
      </c>
      <c r="F7" s="62">
        <f>'1 Checkpoints'!E9</f>
        <v>0</v>
      </c>
      <c r="G7" s="62">
        <f>'1 Checkpoints'!F9</f>
        <v>0</v>
      </c>
      <c r="H7" t="str">
        <f>'1 Checkpoints'!G9</f>
        <v>Not started</v>
      </c>
      <c r="I7">
        <f t="shared" si="0"/>
        <v>0</v>
      </c>
      <c r="J7">
        <f t="shared" si="1"/>
        <v>0</v>
      </c>
    </row>
    <row r="8" spans="1:10" x14ac:dyDescent="0.25">
      <c r="A8" t="str">
        <f>'1 Checkpoints'!A10</f>
        <v>1.07</v>
      </c>
      <c r="D8" t="str">
        <f>'1 Checkpoints'!B10</f>
        <v>Preparation status ok</v>
      </c>
      <c r="E8" t="str">
        <f>'1 Checkpoints'!D10</f>
        <v>&lt; NA &gt;</v>
      </c>
      <c r="F8" s="62">
        <f>'1 Checkpoints'!E10</f>
        <v>0</v>
      </c>
      <c r="G8" s="62">
        <f>'1 Checkpoints'!F10</f>
        <v>0</v>
      </c>
      <c r="H8" t="str">
        <f>'1 Checkpoints'!G10</f>
        <v>Not started</v>
      </c>
      <c r="I8">
        <f t="shared" si="0"/>
        <v>0</v>
      </c>
      <c r="J8">
        <f t="shared" si="1"/>
        <v>0</v>
      </c>
    </row>
    <row r="9" spans="1:10" x14ac:dyDescent="0.25">
      <c r="A9" t="str">
        <f>'1 Checkpoints'!A11</f>
        <v>1.08</v>
      </c>
      <c r="D9" t="str">
        <f>'1 Checkpoints'!B11</f>
        <v>Consider exporting BLOB data before migration</v>
      </c>
      <c r="E9" t="str">
        <f>'1 Checkpoints'!D11</f>
        <v>&lt; NA &gt;</v>
      </c>
      <c r="F9" s="62">
        <f>'1 Checkpoints'!E11</f>
        <v>0</v>
      </c>
      <c r="G9" s="62">
        <f>'1 Checkpoints'!F11</f>
        <v>0</v>
      </c>
      <c r="H9" t="str">
        <f>'1 Checkpoints'!G11</f>
        <v>Not started</v>
      </c>
      <c r="I9">
        <f>IF(E9="&lt; NA &gt;",0,1)</f>
        <v>0</v>
      </c>
      <c r="J9">
        <f>IF(H9="Finished",1,0)</f>
        <v>0</v>
      </c>
    </row>
    <row r="10" spans="1:10" x14ac:dyDescent="0.25">
      <c r="A10" t="str">
        <f>'1 Checkpoints'!A12</f>
        <v>1.09</v>
      </c>
      <c r="D10" t="str">
        <f>'1 Checkpoints'!B12</f>
        <v>Plan migration of test company</v>
      </c>
      <c r="E10" t="str">
        <f>'1 Checkpoints'!D12</f>
        <v>&lt; NA &gt;</v>
      </c>
      <c r="F10" s="62">
        <f>'1 Checkpoints'!E12</f>
        <v>0</v>
      </c>
      <c r="G10" s="62">
        <f>'1 Checkpoints'!F12</f>
        <v>0</v>
      </c>
      <c r="H10" t="str">
        <f>'1 Checkpoints'!G12</f>
        <v>Not started</v>
      </c>
      <c r="I10">
        <f t="shared" si="0"/>
        <v>0</v>
      </c>
      <c r="J10">
        <f t="shared" si="1"/>
        <v>0</v>
      </c>
    </row>
    <row r="11" spans="1:10" x14ac:dyDescent="0.25">
      <c r="A11" t="str">
        <f>'1 Checkpoints'!A13</f>
        <v>1.10</v>
      </c>
      <c r="D11" t="str">
        <f>'1 Checkpoints'!B13</f>
        <v>Perform migration of test company</v>
      </c>
      <c r="E11" t="str">
        <f>'1 Checkpoints'!D13</f>
        <v>&lt; NA &gt;</v>
      </c>
      <c r="F11" s="62">
        <f>'1 Checkpoints'!E13</f>
        <v>0</v>
      </c>
      <c r="G11" s="62">
        <f>'1 Checkpoints'!F13</f>
        <v>0</v>
      </c>
      <c r="H11" t="str">
        <f>'1 Checkpoints'!G13</f>
        <v>Not started</v>
      </c>
      <c r="I11">
        <f t="shared" si="0"/>
        <v>0</v>
      </c>
      <c r="J11">
        <f t="shared" si="1"/>
        <v>0</v>
      </c>
    </row>
    <row r="12" spans="1:10" x14ac:dyDescent="0.25">
      <c r="A12" t="str">
        <f>'1 Checkpoints'!A14</f>
        <v>1.11</v>
      </c>
      <c r="D12" t="str">
        <f>'1 Checkpoints'!B14</f>
        <v>Test migration approval</v>
      </c>
      <c r="E12" t="str">
        <f>'1 Checkpoints'!D14</f>
        <v>&lt; NA &gt;</v>
      </c>
      <c r="F12" s="62">
        <f>'1 Checkpoints'!E14</f>
        <v>0</v>
      </c>
      <c r="G12" s="62">
        <f>'1 Checkpoints'!F14</f>
        <v>0</v>
      </c>
      <c r="H12" t="str">
        <f>'1 Checkpoints'!G14</f>
        <v>Not started</v>
      </c>
      <c r="I12">
        <f t="shared" si="0"/>
        <v>0</v>
      </c>
      <c r="J12">
        <f t="shared" si="1"/>
        <v>0</v>
      </c>
    </row>
    <row r="13" spans="1:10" x14ac:dyDescent="0.25">
      <c r="A13" t="str">
        <f>'1 Checkpoints'!A15</f>
        <v>1.12</v>
      </c>
      <c r="D13" t="str">
        <f>'1 Checkpoints'!B15</f>
        <v>Plan for migration of production/live company</v>
      </c>
      <c r="E13" t="str">
        <f>'1 Checkpoints'!D15</f>
        <v>&lt; NA &gt;</v>
      </c>
      <c r="F13" s="62">
        <f>'1 Checkpoints'!E15</f>
        <v>0</v>
      </c>
      <c r="G13" s="62">
        <f>'1 Checkpoints'!F15</f>
        <v>0</v>
      </c>
      <c r="H13" t="str">
        <f>'1 Checkpoints'!G15</f>
        <v>Not started</v>
      </c>
      <c r="I13">
        <f t="shared" si="0"/>
        <v>0</v>
      </c>
      <c r="J13">
        <f t="shared" si="1"/>
        <v>0</v>
      </c>
    </row>
    <row r="14" spans="1:10" x14ac:dyDescent="0.25">
      <c r="A14" t="str">
        <f>'1 Checkpoints'!A16</f>
        <v>1.13</v>
      </c>
      <c r="D14" t="str">
        <f>'1 Checkpoints'!B16</f>
        <v>Perform migration of production/live company</v>
      </c>
      <c r="E14" t="str">
        <f>'1 Checkpoints'!D16</f>
        <v>&lt; NA &gt;</v>
      </c>
      <c r="F14" s="62">
        <f>'1 Checkpoints'!E16</f>
        <v>0</v>
      </c>
      <c r="G14" s="62">
        <f>'1 Checkpoints'!F16</f>
        <v>0</v>
      </c>
      <c r="H14" t="str">
        <f>'1 Checkpoints'!G16</f>
        <v>Not started</v>
      </c>
      <c r="I14">
        <f t="shared" si="0"/>
        <v>0</v>
      </c>
      <c r="J14">
        <f t="shared" si="1"/>
        <v>0</v>
      </c>
    </row>
    <row r="15" spans="1:10" x14ac:dyDescent="0.25">
      <c r="A15" t="str">
        <f>'1 Checkpoints'!A17</f>
        <v>1.14</v>
      </c>
      <c r="D15" t="str">
        <f>'1 Checkpoints'!B17</f>
        <v>Set up backup and verify that it works</v>
      </c>
      <c r="E15" t="str">
        <f>'1 Checkpoints'!D17</f>
        <v>&lt; NA &gt;</v>
      </c>
      <c r="F15" s="62">
        <f>'1 Checkpoints'!E17</f>
        <v>0</v>
      </c>
      <c r="G15" s="62">
        <f>'1 Checkpoints'!F17</f>
        <v>0</v>
      </c>
      <c r="H15" t="str">
        <f>'1 Checkpoints'!G17</f>
        <v>Not started</v>
      </c>
      <c r="I15">
        <f t="shared" si="0"/>
        <v>0</v>
      </c>
      <c r="J15">
        <f t="shared" si="1"/>
        <v>0</v>
      </c>
    </row>
    <row r="16" spans="1:10" x14ac:dyDescent="0.25">
      <c r="A16" t="str">
        <f>'1 Checkpoints'!A18</f>
        <v>1.15</v>
      </c>
      <c r="D16" t="str">
        <f>'1 Checkpoints'!B18</f>
        <v>Adjust scheduling for migrated test companies (if necessary)</v>
      </c>
      <c r="E16" t="str">
        <f>'1 Checkpoints'!D18</f>
        <v>&lt; NA &gt;</v>
      </c>
      <c r="F16" s="62">
        <f>'1 Checkpoints'!E18</f>
        <v>0</v>
      </c>
      <c r="G16" s="62">
        <f>'1 Checkpoints'!F18</f>
        <v>0</v>
      </c>
      <c r="H16" t="str">
        <f>'1 Checkpoints'!G18</f>
        <v>Not started</v>
      </c>
      <c r="I16">
        <f t="shared" ref="I16" si="2">IF(E16="&lt; NA &gt;",0,1)</f>
        <v>0</v>
      </c>
      <c r="J16">
        <f t="shared" ref="J16" si="3">IF(H16="Finished",1,0)</f>
        <v>0</v>
      </c>
    </row>
    <row r="17" spans="1:10" x14ac:dyDescent="0.25">
      <c r="A17" t="str">
        <f>'1 Checkpoints'!A19</f>
        <v>1.16</v>
      </c>
      <c r="D17" t="str">
        <f>'1 Checkpoints'!B19</f>
        <v>Set up new test company/companies if necessary</v>
      </c>
      <c r="E17" t="str">
        <f>'1 Checkpoints'!D19</f>
        <v>&lt; NA &gt;</v>
      </c>
      <c r="F17" s="62">
        <f>'1 Checkpoints'!E19</f>
        <v>0</v>
      </c>
      <c r="G17" s="62">
        <f>'1 Checkpoints'!F19</f>
        <v>0</v>
      </c>
      <c r="H17" t="str">
        <f>'1 Checkpoints'!G19</f>
        <v>Not started</v>
      </c>
      <c r="I17">
        <f t="shared" si="0"/>
        <v>0</v>
      </c>
      <c r="J17">
        <f t="shared" si="1"/>
        <v>0</v>
      </c>
    </row>
    <row r="18" spans="1:10" x14ac:dyDescent="0.25">
      <c r="A18" t="str">
        <f>'1 Checkpoints'!A20</f>
        <v>1.17</v>
      </c>
      <c r="D18" t="str">
        <f>'1 Checkpoints'!B20</f>
        <v>Clean up SQL Anywhere databases</v>
      </c>
      <c r="E18" t="str">
        <f>'1 Checkpoints'!D20</f>
        <v>&lt; NA &gt;</v>
      </c>
      <c r="F18" s="62">
        <f>'1 Checkpoints'!E20</f>
        <v>0</v>
      </c>
      <c r="G18" s="62">
        <f>'1 Checkpoints'!F20</f>
        <v>0</v>
      </c>
      <c r="H18" t="str">
        <f>'1 Checkpoints'!G20</f>
        <v>Not started</v>
      </c>
      <c r="I18">
        <f t="shared" si="0"/>
        <v>0</v>
      </c>
      <c r="J18">
        <f t="shared" si="1"/>
        <v>0</v>
      </c>
    </row>
    <row r="19" spans="1:10" x14ac:dyDescent="0.25">
      <c r="A19" t="str">
        <f>'1 Checkpoints'!A21</f>
        <v>1.18</v>
      </c>
      <c r="D19" t="str">
        <f>'1 Checkpoints'!B21</f>
        <v>Project completion</v>
      </c>
      <c r="E19" t="str">
        <f>'1 Checkpoints'!D21</f>
        <v>&lt; NA &gt;</v>
      </c>
      <c r="F19" s="62">
        <f>'1 Checkpoints'!E21</f>
        <v>0</v>
      </c>
      <c r="G19" s="62">
        <f>'1 Checkpoints'!F21</f>
        <v>0</v>
      </c>
      <c r="H19" t="str">
        <f>'1 Checkpoints'!G21</f>
        <v>Not started</v>
      </c>
      <c r="I19">
        <f t="shared" si="0"/>
        <v>0</v>
      </c>
      <c r="J19">
        <f t="shared" si="1"/>
        <v>0</v>
      </c>
    </row>
    <row r="20" spans="1:10" x14ac:dyDescent="0.25">
      <c r="A20" t="str">
        <f>'1 Checkpoints'!A22</f>
        <v>1.19</v>
      </c>
      <c r="D20">
        <f>'1 Checkpoints'!B22</f>
        <v>0</v>
      </c>
      <c r="E20" t="str">
        <f>'1 Checkpoints'!D22</f>
        <v>&lt; NA &gt;</v>
      </c>
      <c r="F20" s="62">
        <f>'1 Checkpoints'!E22</f>
        <v>0</v>
      </c>
      <c r="G20" s="62">
        <f>'1 Checkpoints'!F22</f>
        <v>0</v>
      </c>
      <c r="H20">
        <f>'1 Checkpoints'!G22</f>
        <v>0</v>
      </c>
      <c r="I20">
        <f t="shared" si="0"/>
        <v>0</v>
      </c>
      <c r="J20">
        <f t="shared" si="1"/>
        <v>0</v>
      </c>
    </row>
    <row r="21" spans="1:10" x14ac:dyDescent="0.25">
      <c r="A21" t="str">
        <f>'1 Checkpoints'!A23</f>
        <v>1.20</v>
      </c>
      <c r="D21">
        <f>'1 Checkpoints'!B23</f>
        <v>0</v>
      </c>
      <c r="E21" t="str">
        <f>'1 Checkpoints'!D23</f>
        <v>&lt; NA &gt;</v>
      </c>
      <c r="F21" s="62">
        <f>'1 Checkpoints'!E23</f>
        <v>0</v>
      </c>
      <c r="G21" s="62">
        <f>'1 Checkpoints'!F23</f>
        <v>0</v>
      </c>
      <c r="H21">
        <f>'1 Checkpoints'!G23</f>
        <v>0</v>
      </c>
      <c r="I21">
        <f t="shared" si="0"/>
        <v>0</v>
      </c>
      <c r="J21">
        <f t="shared" si="1"/>
        <v>0</v>
      </c>
    </row>
    <row r="22" spans="1:10" x14ac:dyDescent="0.25">
      <c r="A22" t="str">
        <f>'1 Checkpoints'!A24</f>
        <v>1.21</v>
      </c>
      <c r="D22">
        <f>'1 Checkpoints'!B24</f>
        <v>0</v>
      </c>
      <c r="E22" t="str">
        <f>'1 Checkpoints'!D24</f>
        <v>&lt; NA &gt;</v>
      </c>
      <c r="F22" s="62">
        <f>'1 Checkpoints'!E24</f>
        <v>0</v>
      </c>
      <c r="G22" s="62">
        <f>'1 Checkpoints'!F24</f>
        <v>0</v>
      </c>
      <c r="H22">
        <f>'1 Checkpoints'!G24</f>
        <v>0</v>
      </c>
      <c r="I22">
        <f t="shared" si="0"/>
        <v>0</v>
      </c>
      <c r="J22">
        <f t="shared" si="1"/>
        <v>0</v>
      </c>
    </row>
    <row r="23" spans="1:10" x14ac:dyDescent="0.25">
      <c r="A23" t="str">
        <f>'1 Checkpoints'!A25</f>
        <v>1.22</v>
      </c>
      <c r="D23">
        <f>'1 Checkpoints'!B25</f>
        <v>0</v>
      </c>
      <c r="E23" t="str">
        <f>'1 Checkpoints'!D25</f>
        <v>&lt; NA &gt;</v>
      </c>
      <c r="F23" s="62">
        <f>'1 Checkpoints'!E25</f>
        <v>0</v>
      </c>
      <c r="G23" s="62">
        <f>'1 Checkpoints'!F25</f>
        <v>0</v>
      </c>
      <c r="H23">
        <f>'1 Checkpoints'!G25</f>
        <v>0</v>
      </c>
      <c r="I23">
        <f t="shared" si="0"/>
        <v>0</v>
      </c>
      <c r="J23">
        <f t="shared" si="1"/>
        <v>0</v>
      </c>
    </row>
    <row r="24" spans="1:10" x14ac:dyDescent="0.25">
      <c r="A24" t="str">
        <f>'1 Checkpoints'!A26</f>
        <v>1.23</v>
      </c>
      <c r="D24">
        <f>'1 Checkpoints'!B26</f>
        <v>0</v>
      </c>
      <c r="E24" t="str">
        <f>'1 Checkpoints'!D26</f>
        <v>&lt; NA &gt;</v>
      </c>
      <c r="F24" s="62">
        <f>'1 Checkpoints'!E26</f>
        <v>0</v>
      </c>
      <c r="G24" s="62">
        <f>'1 Checkpoints'!F26</f>
        <v>0</v>
      </c>
      <c r="H24">
        <f>'1 Checkpoints'!G26</f>
        <v>0</v>
      </c>
      <c r="I24">
        <f t="shared" si="0"/>
        <v>0</v>
      </c>
      <c r="J24">
        <f t="shared" si="1"/>
        <v>0</v>
      </c>
    </row>
    <row r="25" spans="1:10" x14ac:dyDescent="0.25">
      <c r="A25" t="str">
        <f>'1 Checkpoints'!A27</f>
        <v>1.24</v>
      </c>
      <c r="D25">
        <f>'1 Checkpoints'!B27</f>
        <v>0</v>
      </c>
      <c r="E25" t="str">
        <f>'1 Checkpoints'!D27</f>
        <v>&lt; NA &gt;</v>
      </c>
      <c r="F25" s="62">
        <f>'1 Checkpoints'!E27</f>
        <v>0</v>
      </c>
      <c r="G25" s="62">
        <f>'1 Checkpoints'!F27</f>
        <v>0</v>
      </c>
      <c r="H25">
        <f>'1 Checkpoints'!G27</f>
        <v>0</v>
      </c>
      <c r="I25">
        <f t="shared" si="0"/>
        <v>0</v>
      </c>
      <c r="J25">
        <f t="shared" si="1"/>
        <v>0</v>
      </c>
    </row>
    <row r="26" spans="1:10" x14ac:dyDescent="0.25">
      <c r="A26" t="str">
        <f>'1 Checkpoints'!A28</f>
        <v>1.25</v>
      </c>
      <c r="D26">
        <f>'1 Checkpoints'!B28</f>
        <v>0</v>
      </c>
      <c r="E26" t="str">
        <f>'1 Checkpoints'!D28</f>
        <v>&lt; NA &gt;</v>
      </c>
      <c r="F26" s="62">
        <f>'1 Checkpoints'!E28</f>
        <v>0</v>
      </c>
      <c r="G26" s="62">
        <f>'1 Checkpoints'!F28</f>
        <v>0</v>
      </c>
      <c r="H26">
        <f>'1 Checkpoints'!G28</f>
        <v>0</v>
      </c>
      <c r="I26">
        <f t="shared" si="0"/>
        <v>0</v>
      </c>
      <c r="J26">
        <f t="shared" si="1"/>
        <v>0</v>
      </c>
    </row>
    <row r="27" spans="1:10" x14ac:dyDescent="0.25">
      <c r="A27" t="str">
        <f>'1 Checkpoints'!A29</f>
        <v>1.26</v>
      </c>
      <c r="D27">
        <f>'1 Checkpoints'!B29</f>
        <v>0</v>
      </c>
      <c r="E27" t="str">
        <f>'1 Checkpoints'!D29</f>
        <v>&lt; NA &gt;</v>
      </c>
      <c r="F27" s="62">
        <f>'1 Checkpoints'!E29</f>
        <v>0</v>
      </c>
      <c r="G27" s="62">
        <f>'1 Checkpoints'!F29</f>
        <v>0</v>
      </c>
      <c r="H27">
        <f>'1 Checkpoints'!G29</f>
        <v>0</v>
      </c>
      <c r="I27">
        <f t="shared" si="0"/>
        <v>0</v>
      </c>
      <c r="J27">
        <f t="shared" si="1"/>
        <v>0</v>
      </c>
    </row>
    <row r="28" spans="1:10" x14ac:dyDescent="0.25">
      <c r="A28" t="str">
        <f>'1 Checkpoints'!A30</f>
        <v>1.27</v>
      </c>
      <c r="D28">
        <f>'1 Checkpoints'!B30</f>
        <v>0</v>
      </c>
      <c r="E28" t="str">
        <f>'1 Checkpoints'!D30</f>
        <v>&lt; NA &gt;</v>
      </c>
      <c r="F28" s="62">
        <f>'1 Checkpoints'!E30</f>
        <v>0</v>
      </c>
      <c r="G28" s="62">
        <f>'1 Checkpoints'!F30</f>
        <v>0</v>
      </c>
      <c r="H28">
        <f>'1 Checkpoints'!G30</f>
        <v>0</v>
      </c>
      <c r="I28">
        <f t="shared" si="0"/>
        <v>0</v>
      </c>
      <c r="J28">
        <f t="shared" si="1"/>
        <v>0</v>
      </c>
    </row>
    <row r="29" spans="1:10" x14ac:dyDescent="0.25">
      <c r="A29" t="str">
        <f>'1 Checkpoints'!A31</f>
        <v>1.28</v>
      </c>
      <c r="D29">
        <f>'1 Checkpoints'!B31</f>
        <v>0</v>
      </c>
      <c r="E29" t="str">
        <f>'1 Checkpoints'!D31</f>
        <v>&lt; NA &gt;</v>
      </c>
      <c r="F29" s="62">
        <f>'1 Checkpoints'!E31</f>
        <v>0</v>
      </c>
      <c r="G29" s="62">
        <f>'1 Checkpoints'!F31</f>
        <v>0</v>
      </c>
      <c r="H29">
        <f>'1 Checkpoints'!G31</f>
        <v>0</v>
      </c>
      <c r="I29">
        <f t="shared" si="0"/>
        <v>0</v>
      </c>
      <c r="J29">
        <f t="shared" si="1"/>
        <v>0</v>
      </c>
    </row>
    <row r="30" spans="1:10" x14ac:dyDescent="0.25">
      <c r="A30" t="str">
        <f>'1 Checkpoints'!A32</f>
        <v>1.29</v>
      </c>
      <c r="D30">
        <f>'1 Checkpoints'!B32</f>
        <v>0</v>
      </c>
      <c r="E30" t="str">
        <f>'1 Checkpoints'!D32</f>
        <v>&lt; NA &gt;</v>
      </c>
      <c r="F30" s="62">
        <f>'1 Checkpoints'!E32</f>
        <v>0</v>
      </c>
      <c r="G30" s="62">
        <f>'1 Checkpoints'!F32</f>
        <v>0</v>
      </c>
      <c r="H30">
        <f>'1 Checkpoints'!G32</f>
        <v>0</v>
      </c>
      <c r="I30">
        <f t="shared" si="0"/>
        <v>0</v>
      </c>
      <c r="J30">
        <f t="shared" si="1"/>
        <v>0</v>
      </c>
    </row>
    <row r="31" spans="1:10" x14ac:dyDescent="0.25">
      <c r="A31" t="str">
        <f>'1 Checkpoints'!A33</f>
        <v>1.30</v>
      </c>
      <c r="D31">
        <f>'1 Checkpoints'!B33</f>
        <v>0</v>
      </c>
      <c r="E31" t="str">
        <f>'1 Checkpoints'!D33</f>
        <v>&lt; NA &gt;</v>
      </c>
      <c r="F31" s="62">
        <f>'1 Checkpoints'!E33</f>
        <v>0</v>
      </c>
      <c r="G31" s="62">
        <f>'1 Checkpoints'!F33</f>
        <v>0</v>
      </c>
      <c r="H31">
        <f>'1 Checkpoints'!G33</f>
        <v>0</v>
      </c>
      <c r="I31">
        <f t="shared" si="0"/>
        <v>0</v>
      </c>
      <c r="J31">
        <f t="shared" si="1"/>
        <v>0</v>
      </c>
    </row>
    <row r="32" spans="1:10" x14ac:dyDescent="0.25">
      <c r="A32" t="str">
        <f>'2 Custom solutions'!A3</f>
        <v>2.01</v>
      </c>
      <c r="B32" t="str">
        <f>'2 Custom solutions'!B3</f>
        <v>xxx</v>
      </c>
      <c r="C32" t="str">
        <f>'2 Custom solutions'!C3</f>
        <v>Company xxx</v>
      </c>
      <c r="D32">
        <f>'2 Custom solutions'!D3</f>
        <v>0</v>
      </c>
      <c r="E32" t="str">
        <f>'2 Custom solutions'!G3</f>
        <v>&lt; NA &gt;</v>
      </c>
      <c r="F32" s="62">
        <f>'2 Custom solutions'!H3</f>
        <v>0</v>
      </c>
      <c r="G32" s="62">
        <f>'2 Custom solutions'!I3</f>
        <v>0</v>
      </c>
      <c r="H32" t="str">
        <f>'2 Custom solutions'!J3</f>
        <v>Not started</v>
      </c>
      <c r="I32">
        <f t="shared" si="0"/>
        <v>0</v>
      </c>
      <c r="J32">
        <f t="shared" si="1"/>
        <v>0</v>
      </c>
    </row>
    <row r="33" spans="1:10" x14ac:dyDescent="0.25">
      <c r="A33" t="str">
        <f>'2 Custom solutions'!A4</f>
        <v>2.02</v>
      </c>
      <c r="B33" t="str">
        <f>'2 Custom solutions'!B4</f>
        <v>xxx</v>
      </c>
      <c r="C33" t="str">
        <f>'2 Custom solutions'!C4</f>
        <v>Company xxx</v>
      </c>
      <c r="D33">
        <f>'2 Custom solutions'!D4</f>
        <v>0</v>
      </c>
      <c r="E33" t="str">
        <f>'2 Custom solutions'!G4</f>
        <v>&lt; NA &gt;</v>
      </c>
      <c r="F33" s="62">
        <f>'2 Custom solutions'!H4</f>
        <v>0</v>
      </c>
      <c r="G33" s="62">
        <f>'2 Custom solutions'!I4</f>
        <v>0</v>
      </c>
      <c r="H33" t="str">
        <f>'2 Custom solutions'!J4</f>
        <v>Not started</v>
      </c>
      <c r="I33">
        <f t="shared" si="0"/>
        <v>0</v>
      </c>
      <c r="J33">
        <f t="shared" si="1"/>
        <v>0</v>
      </c>
    </row>
    <row r="34" spans="1:10" x14ac:dyDescent="0.25">
      <c r="A34" t="str">
        <f>'2 Custom solutions'!A5</f>
        <v>2.03</v>
      </c>
      <c r="B34" t="str">
        <f>'2 Custom solutions'!B5</f>
        <v>xxx</v>
      </c>
      <c r="C34" t="str">
        <f>'2 Custom solutions'!C5</f>
        <v>Company xxx</v>
      </c>
      <c r="D34">
        <f>'2 Custom solutions'!D5</f>
        <v>0</v>
      </c>
      <c r="E34" t="str">
        <f>'2 Custom solutions'!G5</f>
        <v>&lt; NA &gt;</v>
      </c>
      <c r="F34" s="62">
        <f>'2 Custom solutions'!H5</f>
        <v>0</v>
      </c>
      <c r="G34" s="62">
        <f>'2 Custom solutions'!I5</f>
        <v>0</v>
      </c>
      <c r="H34" t="str">
        <f>'2 Custom solutions'!J5</f>
        <v>Not started</v>
      </c>
      <c r="I34">
        <f t="shared" si="0"/>
        <v>0</v>
      </c>
      <c r="J34">
        <f t="shared" si="1"/>
        <v>0</v>
      </c>
    </row>
    <row r="35" spans="1:10" x14ac:dyDescent="0.25">
      <c r="A35" t="str">
        <f>'2 Custom solutions'!A6</f>
        <v>2.04</v>
      </c>
      <c r="B35" t="str">
        <f>'2 Custom solutions'!B6</f>
        <v>xxx</v>
      </c>
      <c r="C35" t="str">
        <f>'2 Custom solutions'!C6</f>
        <v>Company xxx</v>
      </c>
      <c r="D35">
        <f>'2 Custom solutions'!D6</f>
        <v>0</v>
      </c>
      <c r="E35" t="str">
        <f>'2 Custom solutions'!G6</f>
        <v>&lt; NA &gt;</v>
      </c>
      <c r="F35" s="62">
        <f>'2 Custom solutions'!H6</f>
        <v>0</v>
      </c>
      <c r="G35" s="62">
        <f>'2 Custom solutions'!I6</f>
        <v>0</v>
      </c>
      <c r="H35" t="str">
        <f>'2 Custom solutions'!J6</f>
        <v>Not started</v>
      </c>
      <c r="I35">
        <f t="shared" si="0"/>
        <v>0</v>
      </c>
      <c r="J35">
        <f t="shared" si="1"/>
        <v>0</v>
      </c>
    </row>
    <row r="36" spans="1:10" x14ac:dyDescent="0.25">
      <c r="A36" t="str">
        <f>'2 Custom solutions'!A7</f>
        <v>2.05</v>
      </c>
      <c r="B36" t="str">
        <f>'2 Custom solutions'!B7</f>
        <v>xxx</v>
      </c>
      <c r="C36" t="str">
        <f>'2 Custom solutions'!C7</f>
        <v>Company xxx</v>
      </c>
      <c r="D36">
        <f>'2 Custom solutions'!D7</f>
        <v>0</v>
      </c>
      <c r="E36" t="str">
        <f>'2 Custom solutions'!G7</f>
        <v>&lt; NA &gt;</v>
      </c>
      <c r="F36" s="62">
        <f>'2 Custom solutions'!H7</f>
        <v>0</v>
      </c>
      <c r="G36" s="62">
        <f>'2 Custom solutions'!I7</f>
        <v>0</v>
      </c>
      <c r="H36" t="str">
        <f>'2 Custom solutions'!J7</f>
        <v>Not started</v>
      </c>
      <c r="I36">
        <f t="shared" si="0"/>
        <v>0</v>
      </c>
      <c r="J36">
        <f t="shared" si="1"/>
        <v>0</v>
      </c>
    </row>
    <row r="37" spans="1:10" x14ac:dyDescent="0.25">
      <c r="A37" t="str">
        <f>'2 Custom solutions'!A8</f>
        <v>2.06</v>
      </c>
      <c r="B37" t="str">
        <f>'2 Custom solutions'!B8</f>
        <v>xxx</v>
      </c>
      <c r="C37" t="str">
        <f>'2 Custom solutions'!C8</f>
        <v>Company xxx</v>
      </c>
      <c r="D37">
        <f>'2 Custom solutions'!D8</f>
        <v>0</v>
      </c>
      <c r="E37" t="str">
        <f>'2 Custom solutions'!G8</f>
        <v>&lt; NA &gt;</v>
      </c>
      <c r="F37" s="62">
        <f>'2 Custom solutions'!H8</f>
        <v>0</v>
      </c>
      <c r="G37" s="62">
        <f>'2 Custom solutions'!I8</f>
        <v>0</v>
      </c>
      <c r="H37" t="str">
        <f>'2 Custom solutions'!J8</f>
        <v>Not started</v>
      </c>
      <c r="I37">
        <f t="shared" si="0"/>
        <v>0</v>
      </c>
      <c r="J37">
        <f t="shared" si="1"/>
        <v>0</v>
      </c>
    </row>
    <row r="38" spans="1:10" x14ac:dyDescent="0.25">
      <c r="A38" t="str">
        <f>'2 Custom solutions'!A9</f>
        <v>2.07</v>
      </c>
      <c r="B38" t="str">
        <f>'2 Custom solutions'!B9</f>
        <v>xxx</v>
      </c>
      <c r="C38" t="str">
        <f>'2 Custom solutions'!C9</f>
        <v>Company xxx</v>
      </c>
      <c r="D38">
        <f>'2 Custom solutions'!D9</f>
        <v>0</v>
      </c>
      <c r="E38" t="str">
        <f>'2 Custom solutions'!G9</f>
        <v>&lt; NA &gt;</v>
      </c>
      <c r="F38" s="62">
        <f>'2 Custom solutions'!H9</f>
        <v>0</v>
      </c>
      <c r="G38" s="62">
        <f>'2 Custom solutions'!I9</f>
        <v>0</v>
      </c>
      <c r="H38" t="str">
        <f>'2 Custom solutions'!J9</f>
        <v>Not started</v>
      </c>
      <c r="I38">
        <f t="shared" si="0"/>
        <v>0</v>
      </c>
      <c r="J38">
        <f t="shared" si="1"/>
        <v>0</v>
      </c>
    </row>
    <row r="39" spans="1:10" x14ac:dyDescent="0.25">
      <c r="A39" t="str">
        <f>'2 Custom solutions'!A10</f>
        <v>2.08</v>
      </c>
      <c r="B39" t="str">
        <f>'2 Custom solutions'!B10</f>
        <v>xxx</v>
      </c>
      <c r="C39" t="str">
        <f>'2 Custom solutions'!C10</f>
        <v>Company xxx</v>
      </c>
      <c r="D39">
        <f>'2 Custom solutions'!D10</f>
        <v>0</v>
      </c>
      <c r="E39" t="str">
        <f>'2 Custom solutions'!G10</f>
        <v>&lt; NA &gt;</v>
      </c>
      <c r="F39" s="62">
        <f>'2 Custom solutions'!H10</f>
        <v>0</v>
      </c>
      <c r="G39" s="62">
        <f>'2 Custom solutions'!I10</f>
        <v>0</v>
      </c>
      <c r="H39" t="str">
        <f>'2 Custom solutions'!J10</f>
        <v>Not started</v>
      </c>
      <c r="I39">
        <f t="shared" si="0"/>
        <v>0</v>
      </c>
      <c r="J39">
        <f t="shared" si="1"/>
        <v>0</v>
      </c>
    </row>
    <row r="40" spans="1:10" x14ac:dyDescent="0.25">
      <c r="A40" t="str">
        <f>'2 Custom solutions'!A11</f>
        <v>2.09</v>
      </c>
      <c r="B40" t="str">
        <f>'2 Custom solutions'!B11</f>
        <v>xxx</v>
      </c>
      <c r="C40" t="str">
        <f>'2 Custom solutions'!C11</f>
        <v>Company xxx</v>
      </c>
      <c r="D40">
        <f>'2 Custom solutions'!D11</f>
        <v>0</v>
      </c>
      <c r="E40" t="str">
        <f>'2 Custom solutions'!G11</f>
        <v>&lt; NA &gt;</v>
      </c>
      <c r="F40" s="62">
        <f>'2 Custom solutions'!H11</f>
        <v>0</v>
      </c>
      <c r="G40" s="62">
        <f>'2 Custom solutions'!I11</f>
        <v>0</v>
      </c>
      <c r="H40" t="str">
        <f>'2 Custom solutions'!J11</f>
        <v>Not started</v>
      </c>
      <c r="I40">
        <f t="shared" si="0"/>
        <v>0</v>
      </c>
      <c r="J40">
        <f t="shared" si="1"/>
        <v>0</v>
      </c>
    </row>
    <row r="41" spans="1:10" x14ac:dyDescent="0.25">
      <c r="A41" t="str">
        <f>'2 Custom solutions'!A12</f>
        <v>2.10</v>
      </c>
      <c r="B41" t="str">
        <f>'2 Custom solutions'!B12</f>
        <v>xxx</v>
      </c>
      <c r="C41" t="str">
        <f>'2 Custom solutions'!C12</f>
        <v>Company xxx</v>
      </c>
      <c r="D41">
        <f>'2 Custom solutions'!D12</f>
        <v>0</v>
      </c>
      <c r="E41" t="str">
        <f>'2 Custom solutions'!G12</f>
        <v>&lt; NA &gt;</v>
      </c>
      <c r="F41" s="62">
        <f>'2 Custom solutions'!H12</f>
        <v>0</v>
      </c>
      <c r="G41" s="62">
        <f>'2 Custom solutions'!I12</f>
        <v>0</v>
      </c>
      <c r="H41" t="str">
        <f>'2 Custom solutions'!J12</f>
        <v>Not started</v>
      </c>
      <c r="I41">
        <f t="shared" si="0"/>
        <v>0</v>
      </c>
      <c r="J41">
        <f t="shared" si="1"/>
        <v>0</v>
      </c>
    </row>
    <row r="42" spans="1:10" x14ac:dyDescent="0.25">
      <c r="A42" t="str">
        <f>'2 Custom solutions'!A13</f>
        <v>2.11</v>
      </c>
      <c r="B42" t="str">
        <f>'2 Custom solutions'!B13</f>
        <v>xxx</v>
      </c>
      <c r="C42" t="str">
        <f>'2 Custom solutions'!C13</f>
        <v>Company xxx</v>
      </c>
      <c r="D42">
        <f>'2 Custom solutions'!D13</f>
        <v>0</v>
      </c>
      <c r="E42" t="str">
        <f>'2 Custom solutions'!G13</f>
        <v>&lt; NA &gt;</v>
      </c>
      <c r="F42" s="62">
        <f>'2 Custom solutions'!H13</f>
        <v>0</v>
      </c>
      <c r="G42" s="62">
        <f>'2 Custom solutions'!I13</f>
        <v>0</v>
      </c>
      <c r="H42" t="str">
        <f>'2 Custom solutions'!J13</f>
        <v>Not started</v>
      </c>
      <c r="I42">
        <f t="shared" si="0"/>
        <v>0</v>
      </c>
      <c r="J42">
        <f t="shared" si="1"/>
        <v>0</v>
      </c>
    </row>
    <row r="43" spans="1:10" x14ac:dyDescent="0.25">
      <c r="A43" t="str">
        <f>'2 Custom solutions'!A14</f>
        <v>2.12</v>
      </c>
      <c r="B43" t="str">
        <f>'2 Custom solutions'!B14</f>
        <v>xxx</v>
      </c>
      <c r="C43" t="str">
        <f>'2 Custom solutions'!C14</f>
        <v>Company xxx</v>
      </c>
      <c r="D43">
        <f>'2 Custom solutions'!D14</f>
        <v>0</v>
      </c>
      <c r="E43" t="str">
        <f>'2 Custom solutions'!G14</f>
        <v>&lt; NA &gt;</v>
      </c>
      <c r="F43" s="62">
        <f>'2 Custom solutions'!H14</f>
        <v>0</v>
      </c>
      <c r="G43" s="62">
        <f>'2 Custom solutions'!I14</f>
        <v>0</v>
      </c>
      <c r="H43" t="str">
        <f>'2 Custom solutions'!J14</f>
        <v>Not started</v>
      </c>
      <c r="I43">
        <f t="shared" si="0"/>
        <v>0</v>
      </c>
      <c r="J43">
        <f t="shared" si="1"/>
        <v>0</v>
      </c>
    </row>
    <row r="44" spans="1:10" x14ac:dyDescent="0.25">
      <c r="A44" t="str">
        <f>'2 Custom solutions'!A15</f>
        <v>2.13</v>
      </c>
      <c r="B44" t="str">
        <f>'2 Custom solutions'!B15</f>
        <v>xxx</v>
      </c>
      <c r="C44" t="str">
        <f>'2 Custom solutions'!C15</f>
        <v>Company xxx</v>
      </c>
      <c r="D44">
        <f>'2 Custom solutions'!D15</f>
        <v>0</v>
      </c>
      <c r="E44" t="str">
        <f>'2 Custom solutions'!G15</f>
        <v>&lt; NA &gt;</v>
      </c>
      <c r="F44" s="62">
        <f>'2 Custom solutions'!H15</f>
        <v>0</v>
      </c>
      <c r="G44" s="62">
        <f>'2 Custom solutions'!I15</f>
        <v>0</v>
      </c>
      <c r="H44" t="str">
        <f>'2 Custom solutions'!J15</f>
        <v>Not started</v>
      </c>
      <c r="I44">
        <f t="shared" si="0"/>
        <v>0</v>
      </c>
      <c r="J44">
        <f t="shared" si="1"/>
        <v>0</v>
      </c>
    </row>
    <row r="45" spans="1:10" x14ac:dyDescent="0.25">
      <c r="A45" t="str">
        <f>'2 Custom solutions'!A16</f>
        <v>2.14</v>
      </c>
      <c r="B45" t="str">
        <f>'2 Custom solutions'!B16</f>
        <v>xxx</v>
      </c>
      <c r="C45" t="str">
        <f>'2 Custom solutions'!C16</f>
        <v>Company xxx</v>
      </c>
      <c r="D45">
        <f>'2 Custom solutions'!D16</f>
        <v>0</v>
      </c>
      <c r="E45" t="str">
        <f>'2 Custom solutions'!G16</f>
        <v>&lt; NA &gt;</v>
      </c>
      <c r="F45" s="62">
        <f>'2 Custom solutions'!H16</f>
        <v>0</v>
      </c>
      <c r="G45" s="62">
        <f>'2 Custom solutions'!I16</f>
        <v>0</v>
      </c>
      <c r="H45" t="str">
        <f>'2 Custom solutions'!J16</f>
        <v>Not started</v>
      </c>
      <c r="I45">
        <f t="shared" si="0"/>
        <v>0</v>
      </c>
      <c r="J45">
        <f t="shared" si="1"/>
        <v>0</v>
      </c>
    </row>
    <row r="46" spans="1:10" x14ac:dyDescent="0.25">
      <c r="A46" t="str">
        <f>'2 Custom solutions'!A17</f>
        <v>2.15</v>
      </c>
      <c r="B46" t="str">
        <f>'2 Custom solutions'!B17</f>
        <v>xxx</v>
      </c>
      <c r="C46" t="str">
        <f>'2 Custom solutions'!C17</f>
        <v>Company xxx</v>
      </c>
      <c r="D46">
        <f>'2 Custom solutions'!D17</f>
        <v>0</v>
      </c>
      <c r="E46" t="str">
        <f>'2 Custom solutions'!G17</f>
        <v>&lt; NA &gt;</v>
      </c>
      <c r="F46" s="62">
        <f>'2 Custom solutions'!H17</f>
        <v>0</v>
      </c>
      <c r="G46" s="62">
        <f>'2 Custom solutions'!I17</f>
        <v>0</v>
      </c>
      <c r="H46" t="str">
        <f>'2 Custom solutions'!J17</f>
        <v>Not started</v>
      </c>
      <c r="I46">
        <f t="shared" si="0"/>
        <v>0</v>
      </c>
      <c r="J46">
        <f t="shared" si="1"/>
        <v>0</v>
      </c>
    </row>
    <row r="47" spans="1:10" x14ac:dyDescent="0.25">
      <c r="A47" t="str">
        <f>'2 Custom solutions'!A18</f>
        <v>2.16</v>
      </c>
      <c r="B47" t="str">
        <f>'2 Custom solutions'!B18</f>
        <v>xxx</v>
      </c>
      <c r="C47" t="str">
        <f>'2 Custom solutions'!C18</f>
        <v>Company xxx</v>
      </c>
      <c r="D47">
        <f>'2 Custom solutions'!D18</f>
        <v>0</v>
      </c>
      <c r="E47" t="str">
        <f>'2 Custom solutions'!G18</f>
        <v>&lt; NA &gt;</v>
      </c>
      <c r="F47" s="62">
        <f>'2 Custom solutions'!H18</f>
        <v>0</v>
      </c>
      <c r="G47" s="62">
        <f>'2 Custom solutions'!I18</f>
        <v>0</v>
      </c>
      <c r="H47" t="str">
        <f>'2 Custom solutions'!J18</f>
        <v>Not started</v>
      </c>
      <c r="I47">
        <f t="shared" si="0"/>
        <v>0</v>
      </c>
      <c r="J47">
        <f t="shared" si="1"/>
        <v>0</v>
      </c>
    </row>
    <row r="48" spans="1:10" x14ac:dyDescent="0.25">
      <c r="A48" t="str">
        <f>'2 Custom solutions'!A19</f>
        <v>2.17</v>
      </c>
      <c r="B48" t="str">
        <f>'2 Custom solutions'!B19</f>
        <v>xxx</v>
      </c>
      <c r="C48" t="str">
        <f>'2 Custom solutions'!C19</f>
        <v>Company xxx</v>
      </c>
      <c r="D48">
        <f>'2 Custom solutions'!D19</f>
        <v>0</v>
      </c>
      <c r="E48" t="str">
        <f>'2 Custom solutions'!G19</f>
        <v>&lt; NA &gt;</v>
      </c>
      <c r="F48" s="62">
        <f>'2 Custom solutions'!H19</f>
        <v>0</v>
      </c>
      <c r="G48" s="62">
        <f>'2 Custom solutions'!I19</f>
        <v>0</v>
      </c>
      <c r="H48" t="str">
        <f>'2 Custom solutions'!J19</f>
        <v>Not started</v>
      </c>
      <c r="I48">
        <f t="shared" si="0"/>
        <v>0</v>
      </c>
      <c r="J48">
        <f t="shared" si="1"/>
        <v>0</v>
      </c>
    </row>
    <row r="49" spans="1:10" x14ac:dyDescent="0.25">
      <c r="A49" t="str">
        <f>'2 Custom solutions'!A20</f>
        <v>2.18</v>
      </c>
      <c r="B49" t="str">
        <f>'2 Custom solutions'!B20</f>
        <v>xxx</v>
      </c>
      <c r="C49" t="str">
        <f>'2 Custom solutions'!C20</f>
        <v>Company xxx</v>
      </c>
      <c r="D49">
        <f>'2 Custom solutions'!D20</f>
        <v>0</v>
      </c>
      <c r="E49" t="str">
        <f>'2 Custom solutions'!G20</f>
        <v>&lt; NA &gt;</v>
      </c>
      <c r="F49" s="62">
        <f>'2 Custom solutions'!H20</f>
        <v>0</v>
      </c>
      <c r="G49" s="62">
        <f>'2 Custom solutions'!I20</f>
        <v>0</v>
      </c>
      <c r="H49" t="str">
        <f>'2 Custom solutions'!J20</f>
        <v>Not started</v>
      </c>
      <c r="I49">
        <f t="shared" si="0"/>
        <v>0</v>
      </c>
      <c r="J49">
        <f t="shared" si="1"/>
        <v>0</v>
      </c>
    </row>
    <row r="50" spans="1:10" x14ac:dyDescent="0.25">
      <c r="A50" t="str">
        <f>'2 Custom solutions'!A21</f>
        <v>2.19</v>
      </c>
      <c r="B50" t="str">
        <f>'2 Custom solutions'!B21</f>
        <v>xxx</v>
      </c>
      <c r="C50" t="str">
        <f>'2 Custom solutions'!C21</f>
        <v>Company xxx</v>
      </c>
      <c r="D50">
        <f>'2 Custom solutions'!D21</f>
        <v>0</v>
      </c>
      <c r="E50" t="str">
        <f>'2 Custom solutions'!G21</f>
        <v>&lt; NA &gt;</v>
      </c>
      <c r="F50" s="62">
        <f>'2 Custom solutions'!H21</f>
        <v>0</v>
      </c>
      <c r="G50" s="62">
        <f>'2 Custom solutions'!I21</f>
        <v>0</v>
      </c>
      <c r="H50" t="str">
        <f>'2 Custom solutions'!J21</f>
        <v>Not started</v>
      </c>
      <c r="I50">
        <f t="shared" si="0"/>
        <v>0</v>
      </c>
      <c r="J50">
        <f t="shared" si="1"/>
        <v>0</v>
      </c>
    </row>
    <row r="51" spans="1:10" x14ac:dyDescent="0.25">
      <c r="A51" t="str">
        <f>'2 Custom solutions'!A22</f>
        <v>2.20</v>
      </c>
      <c r="B51" t="str">
        <f>'2 Custom solutions'!B22</f>
        <v>xxx</v>
      </c>
      <c r="C51" t="str">
        <f>'2 Custom solutions'!C22</f>
        <v>Company xxx</v>
      </c>
      <c r="D51">
        <f>'2 Custom solutions'!D22</f>
        <v>0</v>
      </c>
      <c r="E51" t="str">
        <f>'2 Custom solutions'!G22</f>
        <v>&lt; NA &gt;</v>
      </c>
      <c r="F51" s="62">
        <f>'2 Custom solutions'!H22</f>
        <v>0</v>
      </c>
      <c r="G51" s="62">
        <f>'2 Custom solutions'!I22</f>
        <v>0</v>
      </c>
      <c r="H51" t="str">
        <f>'2 Custom solutions'!J22</f>
        <v>Not started</v>
      </c>
      <c r="I51">
        <f t="shared" si="0"/>
        <v>0</v>
      </c>
      <c r="J51">
        <f t="shared" si="1"/>
        <v>0</v>
      </c>
    </row>
    <row r="52" spans="1:10" x14ac:dyDescent="0.25">
      <c r="A52" t="str">
        <f>'2 Custom solutions'!A23</f>
        <v>2.21</v>
      </c>
      <c r="B52" t="str">
        <f>'2 Custom solutions'!B23</f>
        <v>xxx</v>
      </c>
      <c r="C52" t="str">
        <f>'2 Custom solutions'!C23</f>
        <v>Company xxx</v>
      </c>
      <c r="D52">
        <f>'2 Custom solutions'!D23</f>
        <v>0</v>
      </c>
      <c r="E52" t="str">
        <f>'2 Custom solutions'!G23</f>
        <v>&lt; NA &gt;</v>
      </c>
      <c r="F52" s="62">
        <f>'2 Custom solutions'!H23</f>
        <v>0</v>
      </c>
      <c r="G52" s="62">
        <f>'2 Custom solutions'!I23</f>
        <v>0</v>
      </c>
      <c r="H52" t="str">
        <f>'2 Custom solutions'!J23</f>
        <v>Not started</v>
      </c>
      <c r="I52">
        <f t="shared" si="0"/>
        <v>0</v>
      </c>
      <c r="J52">
        <f t="shared" si="1"/>
        <v>0</v>
      </c>
    </row>
    <row r="53" spans="1:10" x14ac:dyDescent="0.25">
      <c r="A53" t="str">
        <f>'2 Custom solutions'!A24</f>
        <v>2.22</v>
      </c>
      <c r="B53" t="str">
        <f>'2 Custom solutions'!B24</f>
        <v>xxx</v>
      </c>
      <c r="C53" t="str">
        <f>'2 Custom solutions'!C24</f>
        <v>Company xxx</v>
      </c>
      <c r="D53">
        <f>'2 Custom solutions'!D24</f>
        <v>0</v>
      </c>
      <c r="E53" t="str">
        <f>'2 Custom solutions'!G24</f>
        <v>&lt; NA &gt;</v>
      </c>
      <c r="F53" s="62">
        <f>'2 Custom solutions'!H24</f>
        <v>0</v>
      </c>
      <c r="G53" s="62">
        <f>'2 Custom solutions'!I24</f>
        <v>0</v>
      </c>
      <c r="H53" t="str">
        <f>'2 Custom solutions'!J24</f>
        <v>Not started</v>
      </c>
      <c r="I53">
        <f t="shared" si="0"/>
        <v>0</v>
      </c>
      <c r="J53">
        <f t="shared" si="1"/>
        <v>0</v>
      </c>
    </row>
    <row r="54" spans="1:10" x14ac:dyDescent="0.25">
      <c r="A54" t="str">
        <f>'2 Custom solutions'!A25</f>
        <v>2.23</v>
      </c>
      <c r="B54" t="str">
        <f>'2 Custom solutions'!B25</f>
        <v>xxx</v>
      </c>
      <c r="C54" t="str">
        <f>'2 Custom solutions'!C25</f>
        <v>Company xxx</v>
      </c>
      <c r="D54">
        <f>'2 Custom solutions'!D25</f>
        <v>0</v>
      </c>
      <c r="E54" t="str">
        <f>'2 Custom solutions'!G25</f>
        <v>&lt; NA &gt;</v>
      </c>
      <c r="F54" s="62">
        <f>'2 Custom solutions'!H25</f>
        <v>0</v>
      </c>
      <c r="G54" s="62">
        <f>'2 Custom solutions'!I25</f>
        <v>0</v>
      </c>
      <c r="H54" t="str">
        <f>'2 Custom solutions'!J25</f>
        <v>Not started</v>
      </c>
      <c r="I54">
        <f t="shared" si="0"/>
        <v>0</v>
      </c>
      <c r="J54">
        <f t="shared" si="1"/>
        <v>0</v>
      </c>
    </row>
    <row r="55" spans="1:10" x14ac:dyDescent="0.25">
      <c r="A55" t="str">
        <f>'2 Custom solutions'!A26</f>
        <v>2.24</v>
      </c>
      <c r="B55" t="str">
        <f>'2 Custom solutions'!B26</f>
        <v>xxx</v>
      </c>
      <c r="C55" t="str">
        <f>'2 Custom solutions'!C26</f>
        <v>Company xxx</v>
      </c>
      <c r="D55">
        <f>'2 Custom solutions'!D26</f>
        <v>0</v>
      </c>
      <c r="E55" t="str">
        <f>'2 Custom solutions'!G26</f>
        <v>&lt; NA &gt;</v>
      </c>
      <c r="F55" s="62">
        <f>'2 Custom solutions'!H26</f>
        <v>0</v>
      </c>
      <c r="G55" s="62">
        <f>'2 Custom solutions'!I26</f>
        <v>0</v>
      </c>
      <c r="H55" t="str">
        <f>'2 Custom solutions'!J26</f>
        <v>Not started</v>
      </c>
      <c r="I55">
        <f t="shared" si="0"/>
        <v>0</v>
      </c>
      <c r="J55">
        <f t="shared" si="1"/>
        <v>0</v>
      </c>
    </row>
    <row r="56" spans="1:10" x14ac:dyDescent="0.25">
      <c r="A56" t="str">
        <f>'2 Custom solutions'!A27</f>
        <v>2.25</v>
      </c>
      <c r="B56" t="str">
        <f>'2 Custom solutions'!B27</f>
        <v>xxx</v>
      </c>
      <c r="C56" t="str">
        <f>'2 Custom solutions'!C27</f>
        <v>Company xxx</v>
      </c>
      <c r="D56">
        <f>'2 Custom solutions'!D27</f>
        <v>0</v>
      </c>
      <c r="E56" t="str">
        <f>'2 Custom solutions'!G27</f>
        <v>&lt; NA &gt;</v>
      </c>
      <c r="F56" s="62">
        <f>'2 Custom solutions'!H27</f>
        <v>0</v>
      </c>
      <c r="G56" s="62">
        <f>'2 Custom solutions'!I27</f>
        <v>0</v>
      </c>
      <c r="H56" t="str">
        <f>'2 Custom solutions'!J27</f>
        <v>Not started</v>
      </c>
      <c r="I56">
        <f t="shared" si="0"/>
        <v>0</v>
      </c>
      <c r="J56">
        <f t="shared" si="1"/>
        <v>0</v>
      </c>
    </row>
    <row r="57" spans="1:10" x14ac:dyDescent="0.25">
      <c r="A57" t="str">
        <f>'2 Custom solutions'!A28</f>
        <v>2.26</v>
      </c>
      <c r="B57" t="str">
        <f>'2 Custom solutions'!B28</f>
        <v>xxx</v>
      </c>
      <c r="C57" t="str">
        <f>'2 Custom solutions'!C28</f>
        <v>Company xxx</v>
      </c>
      <c r="D57">
        <f>'2 Custom solutions'!D28</f>
        <v>0</v>
      </c>
      <c r="E57" t="str">
        <f>'2 Custom solutions'!G28</f>
        <v>&lt; NA &gt;</v>
      </c>
      <c r="F57" s="62">
        <f>'2 Custom solutions'!H28</f>
        <v>0</v>
      </c>
      <c r="G57" s="62">
        <f>'2 Custom solutions'!I28</f>
        <v>0</v>
      </c>
      <c r="H57" t="str">
        <f>'2 Custom solutions'!J28</f>
        <v>Not started</v>
      </c>
      <c r="I57">
        <f t="shared" si="0"/>
        <v>0</v>
      </c>
      <c r="J57">
        <f t="shared" si="1"/>
        <v>0</v>
      </c>
    </row>
    <row r="58" spans="1:10" x14ac:dyDescent="0.25">
      <c r="A58" t="str">
        <f>'2 Custom solutions'!A29</f>
        <v>2.27</v>
      </c>
      <c r="B58" t="str">
        <f>'2 Custom solutions'!B29</f>
        <v>xxx</v>
      </c>
      <c r="C58" t="str">
        <f>'2 Custom solutions'!C29</f>
        <v>Company xxx</v>
      </c>
      <c r="D58">
        <f>'2 Custom solutions'!D29</f>
        <v>0</v>
      </c>
      <c r="E58" t="str">
        <f>'2 Custom solutions'!G29</f>
        <v>&lt; NA &gt;</v>
      </c>
      <c r="F58" s="62">
        <f>'2 Custom solutions'!H29</f>
        <v>0</v>
      </c>
      <c r="G58" s="62">
        <f>'2 Custom solutions'!I29</f>
        <v>0</v>
      </c>
      <c r="H58" t="str">
        <f>'2 Custom solutions'!J29</f>
        <v>Not started</v>
      </c>
      <c r="I58">
        <f t="shared" si="0"/>
        <v>0</v>
      </c>
      <c r="J58">
        <f t="shared" si="1"/>
        <v>0</v>
      </c>
    </row>
    <row r="59" spans="1:10" x14ac:dyDescent="0.25">
      <c r="A59" t="str">
        <f>'2 Custom solutions'!A30</f>
        <v>2.28</v>
      </c>
      <c r="B59" t="str">
        <f>'2 Custom solutions'!B30</f>
        <v>xxx</v>
      </c>
      <c r="C59" t="str">
        <f>'2 Custom solutions'!C30</f>
        <v>Company xxx</v>
      </c>
      <c r="D59">
        <f>'2 Custom solutions'!D30</f>
        <v>0</v>
      </c>
      <c r="E59" t="str">
        <f>'2 Custom solutions'!G30</f>
        <v>&lt; NA &gt;</v>
      </c>
      <c r="F59" s="62">
        <f>'2 Custom solutions'!H30</f>
        <v>0</v>
      </c>
      <c r="G59" s="62">
        <f>'2 Custom solutions'!I30</f>
        <v>0</v>
      </c>
      <c r="H59" t="str">
        <f>'2 Custom solutions'!J30</f>
        <v>Not started</v>
      </c>
      <c r="I59">
        <f t="shared" si="0"/>
        <v>0</v>
      </c>
      <c r="J59">
        <f t="shared" si="1"/>
        <v>0</v>
      </c>
    </row>
    <row r="60" spans="1:10" x14ac:dyDescent="0.25">
      <c r="A60" t="str">
        <f>'2 Custom solutions'!A31</f>
        <v>2.29</v>
      </c>
      <c r="B60" t="str">
        <f>'2 Custom solutions'!B31</f>
        <v>xxx</v>
      </c>
      <c r="C60" t="str">
        <f>'2 Custom solutions'!C31</f>
        <v>Company xxx</v>
      </c>
      <c r="D60">
        <f>'2 Custom solutions'!D31</f>
        <v>0</v>
      </c>
      <c r="E60" t="str">
        <f>'2 Custom solutions'!G31</f>
        <v>&lt; NA &gt;</v>
      </c>
      <c r="F60" s="62">
        <f>'2 Custom solutions'!H31</f>
        <v>0</v>
      </c>
      <c r="G60" s="62">
        <f>'2 Custom solutions'!I31</f>
        <v>0</v>
      </c>
      <c r="H60" t="str">
        <f>'2 Custom solutions'!J31</f>
        <v>Not started</v>
      </c>
      <c r="I60">
        <f t="shared" si="0"/>
        <v>0</v>
      </c>
      <c r="J60">
        <f t="shared" si="1"/>
        <v>0</v>
      </c>
    </row>
    <row r="61" spans="1:10" x14ac:dyDescent="0.25">
      <c r="A61" t="str">
        <f>'2 Custom solutions'!A32</f>
        <v>2.30</v>
      </c>
      <c r="B61" t="str">
        <f>'2 Custom solutions'!B32</f>
        <v>xxx</v>
      </c>
      <c r="C61" t="str">
        <f>'2 Custom solutions'!C32</f>
        <v>Company xxx</v>
      </c>
      <c r="D61">
        <f>'2 Custom solutions'!D32</f>
        <v>0</v>
      </c>
      <c r="E61" t="str">
        <f>'2 Custom solutions'!G32</f>
        <v>&lt; NA &gt;</v>
      </c>
      <c r="F61" s="62">
        <f>'2 Custom solutions'!H32</f>
        <v>0</v>
      </c>
      <c r="G61" s="62">
        <f>'2 Custom solutions'!I32</f>
        <v>0</v>
      </c>
      <c r="H61" t="str">
        <f>'2 Custom solutions'!J32</f>
        <v>Not started</v>
      </c>
      <c r="I61">
        <f t="shared" si="0"/>
        <v>0</v>
      </c>
      <c r="J61">
        <f t="shared" si="1"/>
        <v>0</v>
      </c>
    </row>
    <row r="62" spans="1:10" x14ac:dyDescent="0.25">
      <c r="A62" t="str">
        <f>'3 Business Intelligence'!A3</f>
        <v>3.01</v>
      </c>
      <c r="B62" t="str">
        <f>'3 Business Intelligence'!B3</f>
        <v>xxx</v>
      </c>
      <c r="C62" t="str">
        <f>'3 Business Intelligence'!C3</f>
        <v>Company xxx</v>
      </c>
      <c r="D62">
        <f>'3 Business Intelligence'!D3</f>
        <v>0</v>
      </c>
      <c r="E62" t="str">
        <f>'3 Business Intelligence'!G3</f>
        <v>&lt; NA &gt;</v>
      </c>
      <c r="F62" s="62">
        <f>'3 Business Intelligence'!H3</f>
        <v>0</v>
      </c>
      <c r="G62" s="62">
        <f>'3 Business Intelligence'!I3</f>
        <v>0</v>
      </c>
      <c r="H62" t="str">
        <f>'3 Business Intelligence'!J3</f>
        <v>Not started</v>
      </c>
      <c r="I62">
        <f t="shared" si="0"/>
        <v>0</v>
      </c>
      <c r="J62">
        <f t="shared" si="1"/>
        <v>0</v>
      </c>
    </row>
    <row r="63" spans="1:10" x14ac:dyDescent="0.25">
      <c r="A63" t="str">
        <f>'3 Business Intelligence'!A4</f>
        <v>3.02</v>
      </c>
      <c r="B63" t="str">
        <f>'3 Business Intelligence'!B4</f>
        <v>xxx</v>
      </c>
      <c r="C63" t="str">
        <f>'3 Business Intelligence'!C4</f>
        <v>Company xxx</v>
      </c>
      <c r="D63">
        <f>'3 Business Intelligence'!D4</f>
        <v>0</v>
      </c>
      <c r="E63" t="str">
        <f>'3 Business Intelligence'!G4</f>
        <v>&lt; NA &gt;</v>
      </c>
      <c r="F63" s="62">
        <f>'3 Business Intelligence'!H4</f>
        <v>0</v>
      </c>
      <c r="G63" s="62">
        <f>'3 Business Intelligence'!I4</f>
        <v>0</v>
      </c>
      <c r="H63" t="str">
        <f>'3 Business Intelligence'!J4</f>
        <v>Not started</v>
      </c>
      <c r="I63">
        <f t="shared" si="0"/>
        <v>0</v>
      </c>
      <c r="J63">
        <f t="shared" si="1"/>
        <v>0</v>
      </c>
    </row>
    <row r="64" spans="1:10" x14ac:dyDescent="0.25">
      <c r="A64" t="str">
        <f>'3 Business Intelligence'!A5</f>
        <v>3.03</v>
      </c>
      <c r="B64" t="str">
        <f>'3 Business Intelligence'!B5</f>
        <v>xxx</v>
      </c>
      <c r="C64" t="str">
        <f>'3 Business Intelligence'!C5</f>
        <v>Company xxx</v>
      </c>
      <c r="D64">
        <f>'3 Business Intelligence'!D5</f>
        <v>0</v>
      </c>
      <c r="E64" t="str">
        <f>'3 Business Intelligence'!G5</f>
        <v>&lt; NA &gt;</v>
      </c>
      <c r="F64" s="62">
        <f>'3 Business Intelligence'!H5</f>
        <v>0</v>
      </c>
      <c r="G64" s="62">
        <f>'3 Business Intelligence'!I5</f>
        <v>0</v>
      </c>
      <c r="H64" t="str">
        <f>'3 Business Intelligence'!J5</f>
        <v>Not started</v>
      </c>
      <c r="I64">
        <f t="shared" si="0"/>
        <v>0</v>
      </c>
      <c r="J64">
        <f t="shared" si="1"/>
        <v>0</v>
      </c>
    </row>
    <row r="65" spans="1:10" x14ac:dyDescent="0.25">
      <c r="A65" t="str">
        <f>'3 Business Intelligence'!A6</f>
        <v>3.04</v>
      </c>
      <c r="B65" t="str">
        <f>'3 Business Intelligence'!B6</f>
        <v>xxx</v>
      </c>
      <c r="C65" t="str">
        <f>'3 Business Intelligence'!C6</f>
        <v>Company xxx</v>
      </c>
      <c r="D65">
        <f>'3 Business Intelligence'!D6</f>
        <v>0</v>
      </c>
      <c r="E65" t="str">
        <f>'3 Business Intelligence'!G6</f>
        <v>&lt; NA &gt;</v>
      </c>
      <c r="F65" s="62">
        <f>'3 Business Intelligence'!H6</f>
        <v>0</v>
      </c>
      <c r="G65" s="62">
        <f>'3 Business Intelligence'!I6</f>
        <v>0</v>
      </c>
      <c r="H65" t="str">
        <f>'3 Business Intelligence'!J6</f>
        <v>Not started</v>
      </c>
      <c r="I65">
        <f t="shared" si="0"/>
        <v>0</v>
      </c>
      <c r="J65">
        <f t="shared" si="1"/>
        <v>0</v>
      </c>
    </row>
    <row r="66" spans="1:10" x14ac:dyDescent="0.25">
      <c r="A66" t="str">
        <f>'3 Business Intelligence'!A7</f>
        <v>3.05</v>
      </c>
      <c r="B66" t="str">
        <f>'3 Business Intelligence'!B7</f>
        <v>xxx</v>
      </c>
      <c r="C66" t="str">
        <f>'3 Business Intelligence'!C7</f>
        <v>Company xxx</v>
      </c>
      <c r="D66">
        <f>'3 Business Intelligence'!D7</f>
        <v>0</v>
      </c>
      <c r="E66" t="str">
        <f>'3 Business Intelligence'!G7</f>
        <v>&lt; NA &gt;</v>
      </c>
      <c r="F66" s="62">
        <f>'3 Business Intelligence'!H7</f>
        <v>0</v>
      </c>
      <c r="G66" s="62">
        <f>'3 Business Intelligence'!I7</f>
        <v>0</v>
      </c>
      <c r="H66" t="str">
        <f>'3 Business Intelligence'!J7</f>
        <v>Not started</v>
      </c>
      <c r="I66">
        <f t="shared" si="0"/>
        <v>0</v>
      </c>
      <c r="J66">
        <f t="shared" si="1"/>
        <v>0</v>
      </c>
    </row>
    <row r="67" spans="1:10" x14ac:dyDescent="0.25">
      <c r="A67" t="str">
        <f>'3 Business Intelligence'!A8</f>
        <v>3.06</v>
      </c>
      <c r="B67" t="str">
        <f>'3 Business Intelligence'!B8</f>
        <v>xxx</v>
      </c>
      <c r="C67" t="str">
        <f>'3 Business Intelligence'!C8</f>
        <v>Company xxx</v>
      </c>
      <c r="D67">
        <f>'3 Business Intelligence'!D8</f>
        <v>0</v>
      </c>
      <c r="E67" t="str">
        <f>'3 Business Intelligence'!G8</f>
        <v>&lt; NA &gt;</v>
      </c>
      <c r="F67" s="62">
        <f>'3 Business Intelligence'!H8</f>
        <v>0</v>
      </c>
      <c r="G67" s="62">
        <f>'3 Business Intelligence'!I8</f>
        <v>0</v>
      </c>
      <c r="H67" t="str">
        <f>'3 Business Intelligence'!J8</f>
        <v>Not started</v>
      </c>
      <c r="I67">
        <f t="shared" ref="I67:I130" si="4">IF(E67="&lt; NA &gt;",0,1)</f>
        <v>0</v>
      </c>
      <c r="J67">
        <f t="shared" ref="J67:J130" si="5">IF(H67="Finished",1,0)</f>
        <v>0</v>
      </c>
    </row>
    <row r="68" spans="1:10" x14ac:dyDescent="0.25">
      <c r="A68" t="str">
        <f>'3 Business Intelligence'!A9</f>
        <v>3.07</v>
      </c>
      <c r="B68" t="str">
        <f>'3 Business Intelligence'!B9</f>
        <v>xxx</v>
      </c>
      <c r="C68" t="str">
        <f>'3 Business Intelligence'!C9</f>
        <v>Company xxx</v>
      </c>
      <c r="D68">
        <f>'3 Business Intelligence'!D9</f>
        <v>0</v>
      </c>
      <c r="E68" t="str">
        <f>'3 Business Intelligence'!G9</f>
        <v>&lt; NA &gt;</v>
      </c>
      <c r="F68" s="62">
        <f>'3 Business Intelligence'!H9</f>
        <v>0</v>
      </c>
      <c r="G68" s="62">
        <f>'3 Business Intelligence'!I9</f>
        <v>0</v>
      </c>
      <c r="H68" t="str">
        <f>'3 Business Intelligence'!J9</f>
        <v>Not started</v>
      </c>
      <c r="I68">
        <f t="shared" si="4"/>
        <v>0</v>
      </c>
      <c r="J68">
        <f t="shared" si="5"/>
        <v>0</v>
      </c>
    </row>
    <row r="69" spans="1:10" x14ac:dyDescent="0.25">
      <c r="A69" t="str">
        <f>'3 Business Intelligence'!A10</f>
        <v>3.08</v>
      </c>
      <c r="B69" t="str">
        <f>'3 Business Intelligence'!B10</f>
        <v>xxx</v>
      </c>
      <c r="C69" t="str">
        <f>'3 Business Intelligence'!C10</f>
        <v>Company xxx</v>
      </c>
      <c r="D69">
        <f>'3 Business Intelligence'!D10</f>
        <v>0</v>
      </c>
      <c r="E69" t="str">
        <f>'3 Business Intelligence'!G10</f>
        <v>&lt; NA &gt;</v>
      </c>
      <c r="F69" s="62">
        <f>'3 Business Intelligence'!H10</f>
        <v>0</v>
      </c>
      <c r="G69" s="62">
        <f>'3 Business Intelligence'!I10</f>
        <v>0</v>
      </c>
      <c r="H69" t="str">
        <f>'3 Business Intelligence'!J10</f>
        <v>Not started</v>
      </c>
      <c r="I69">
        <f t="shared" si="4"/>
        <v>0</v>
      </c>
      <c r="J69">
        <f t="shared" si="5"/>
        <v>0</v>
      </c>
    </row>
    <row r="70" spans="1:10" x14ac:dyDescent="0.25">
      <c r="A70" t="str">
        <f>'3 Business Intelligence'!A11</f>
        <v>3.09</v>
      </c>
      <c r="B70" t="str">
        <f>'3 Business Intelligence'!B11</f>
        <v>xxx</v>
      </c>
      <c r="C70" t="str">
        <f>'3 Business Intelligence'!C11</f>
        <v>Company xxx</v>
      </c>
      <c r="D70">
        <f>'3 Business Intelligence'!D11</f>
        <v>0</v>
      </c>
      <c r="E70" t="str">
        <f>'3 Business Intelligence'!G11</f>
        <v>&lt; NA &gt;</v>
      </c>
      <c r="F70" s="62">
        <f>'3 Business Intelligence'!H11</f>
        <v>0</v>
      </c>
      <c r="G70" s="62">
        <f>'3 Business Intelligence'!I11</f>
        <v>0</v>
      </c>
      <c r="H70" t="str">
        <f>'3 Business Intelligence'!J11</f>
        <v>Not started</v>
      </c>
      <c r="I70">
        <f t="shared" si="4"/>
        <v>0</v>
      </c>
      <c r="J70">
        <f t="shared" si="5"/>
        <v>0</v>
      </c>
    </row>
    <row r="71" spans="1:10" x14ac:dyDescent="0.25">
      <c r="A71" t="str">
        <f>'3 Business Intelligence'!A12</f>
        <v>3.10</v>
      </c>
      <c r="B71" t="str">
        <f>'3 Business Intelligence'!B12</f>
        <v>xxx</v>
      </c>
      <c r="C71" t="str">
        <f>'3 Business Intelligence'!C12</f>
        <v>Company xxx</v>
      </c>
      <c r="D71">
        <f>'3 Business Intelligence'!D12</f>
        <v>0</v>
      </c>
      <c r="E71" t="str">
        <f>'3 Business Intelligence'!G12</f>
        <v>&lt; NA &gt;</v>
      </c>
      <c r="F71" s="62">
        <f>'3 Business Intelligence'!H12</f>
        <v>0</v>
      </c>
      <c r="G71" s="62">
        <f>'3 Business Intelligence'!I12</f>
        <v>0</v>
      </c>
      <c r="H71" t="str">
        <f>'3 Business Intelligence'!J12</f>
        <v>Not started</v>
      </c>
      <c r="I71">
        <f t="shared" si="4"/>
        <v>0</v>
      </c>
      <c r="J71">
        <f t="shared" si="5"/>
        <v>0</v>
      </c>
    </row>
    <row r="72" spans="1:10" x14ac:dyDescent="0.25">
      <c r="A72" t="str">
        <f>'3 Business Intelligence'!A13</f>
        <v>3.11</v>
      </c>
      <c r="B72" t="str">
        <f>'3 Business Intelligence'!B13</f>
        <v>xxx</v>
      </c>
      <c r="C72" t="str">
        <f>'3 Business Intelligence'!C13</f>
        <v>Company xxx</v>
      </c>
      <c r="D72">
        <f>'3 Business Intelligence'!D13</f>
        <v>0</v>
      </c>
      <c r="E72" t="str">
        <f>'3 Business Intelligence'!G13</f>
        <v>&lt; NA &gt;</v>
      </c>
      <c r="F72" s="62">
        <f>'3 Business Intelligence'!H13</f>
        <v>0</v>
      </c>
      <c r="G72" s="62">
        <f>'3 Business Intelligence'!I13</f>
        <v>0</v>
      </c>
      <c r="H72" t="str">
        <f>'3 Business Intelligence'!J13</f>
        <v>Not started</v>
      </c>
      <c r="I72">
        <f t="shared" si="4"/>
        <v>0</v>
      </c>
      <c r="J72">
        <f t="shared" si="5"/>
        <v>0</v>
      </c>
    </row>
    <row r="73" spans="1:10" x14ac:dyDescent="0.25">
      <c r="A73" t="str">
        <f>'3 Business Intelligence'!A14</f>
        <v>3.12</v>
      </c>
      <c r="B73" t="str">
        <f>'3 Business Intelligence'!B14</f>
        <v>xxx</v>
      </c>
      <c r="C73" t="str">
        <f>'3 Business Intelligence'!C14</f>
        <v>Company xxx</v>
      </c>
      <c r="D73">
        <f>'3 Business Intelligence'!D14</f>
        <v>0</v>
      </c>
      <c r="E73" t="str">
        <f>'3 Business Intelligence'!G14</f>
        <v>&lt; NA &gt;</v>
      </c>
      <c r="F73" s="62">
        <f>'3 Business Intelligence'!H14</f>
        <v>0</v>
      </c>
      <c r="G73" s="62">
        <f>'3 Business Intelligence'!I14</f>
        <v>0</v>
      </c>
      <c r="H73" t="str">
        <f>'3 Business Intelligence'!J14</f>
        <v>Not started</v>
      </c>
      <c r="I73">
        <f t="shared" si="4"/>
        <v>0</v>
      </c>
      <c r="J73">
        <f t="shared" si="5"/>
        <v>0</v>
      </c>
    </row>
    <row r="74" spans="1:10" x14ac:dyDescent="0.25">
      <c r="A74" t="str">
        <f>'3 Business Intelligence'!A15</f>
        <v>3.13</v>
      </c>
      <c r="B74" t="str">
        <f>'3 Business Intelligence'!B15</f>
        <v>xxx</v>
      </c>
      <c r="C74" t="str">
        <f>'3 Business Intelligence'!C15</f>
        <v>Company xxx</v>
      </c>
      <c r="D74">
        <f>'3 Business Intelligence'!D15</f>
        <v>0</v>
      </c>
      <c r="E74" t="str">
        <f>'3 Business Intelligence'!G15</f>
        <v>&lt; NA &gt;</v>
      </c>
      <c r="F74" s="62">
        <f>'3 Business Intelligence'!H15</f>
        <v>0</v>
      </c>
      <c r="G74" s="62">
        <f>'3 Business Intelligence'!I15</f>
        <v>0</v>
      </c>
      <c r="H74" t="str">
        <f>'3 Business Intelligence'!J15</f>
        <v>Not started</v>
      </c>
      <c r="I74">
        <f t="shared" si="4"/>
        <v>0</v>
      </c>
      <c r="J74">
        <f t="shared" si="5"/>
        <v>0</v>
      </c>
    </row>
    <row r="75" spans="1:10" x14ac:dyDescent="0.25">
      <c r="A75" t="str">
        <f>'3 Business Intelligence'!A16</f>
        <v>3.14</v>
      </c>
      <c r="B75" t="str">
        <f>'3 Business Intelligence'!B16</f>
        <v>xxx</v>
      </c>
      <c r="C75" t="str">
        <f>'3 Business Intelligence'!C16</f>
        <v>Company xxx</v>
      </c>
      <c r="D75">
        <f>'3 Business Intelligence'!D16</f>
        <v>0</v>
      </c>
      <c r="E75" t="str">
        <f>'3 Business Intelligence'!G16</f>
        <v>&lt; NA &gt;</v>
      </c>
      <c r="F75" s="62">
        <f>'3 Business Intelligence'!H16</f>
        <v>0</v>
      </c>
      <c r="G75" s="62">
        <f>'3 Business Intelligence'!I16</f>
        <v>0</v>
      </c>
      <c r="H75" t="str">
        <f>'3 Business Intelligence'!J16</f>
        <v>Not started</v>
      </c>
      <c r="I75">
        <f t="shared" si="4"/>
        <v>0</v>
      </c>
      <c r="J75">
        <f t="shared" si="5"/>
        <v>0</v>
      </c>
    </row>
    <row r="76" spans="1:10" x14ac:dyDescent="0.25">
      <c r="A76" t="str">
        <f>'3 Business Intelligence'!A17</f>
        <v>3.15</v>
      </c>
      <c r="B76" t="str">
        <f>'3 Business Intelligence'!B17</f>
        <v>xxx</v>
      </c>
      <c r="C76" t="str">
        <f>'3 Business Intelligence'!C17</f>
        <v>Company xxx</v>
      </c>
      <c r="D76">
        <f>'3 Business Intelligence'!D17</f>
        <v>0</v>
      </c>
      <c r="E76" t="str">
        <f>'3 Business Intelligence'!G17</f>
        <v>&lt; NA &gt;</v>
      </c>
      <c r="F76" s="62">
        <f>'3 Business Intelligence'!H17</f>
        <v>0</v>
      </c>
      <c r="G76" s="62">
        <f>'3 Business Intelligence'!I17</f>
        <v>0</v>
      </c>
      <c r="H76" t="str">
        <f>'3 Business Intelligence'!J17</f>
        <v>Not started</v>
      </c>
      <c r="I76">
        <f t="shared" si="4"/>
        <v>0</v>
      </c>
      <c r="J76">
        <f t="shared" si="5"/>
        <v>0</v>
      </c>
    </row>
    <row r="77" spans="1:10" x14ac:dyDescent="0.25">
      <c r="A77" t="str">
        <f>'3 Business Intelligence'!A18</f>
        <v>3.16</v>
      </c>
      <c r="B77" t="str">
        <f>'3 Business Intelligence'!B18</f>
        <v>xxx</v>
      </c>
      <c r="C77" t="str">
        <f>'3 Business Intelligence'!C18</f>
        <v>Company xxx</v>
      </c>
      <c r="D77">
        <f>'3 Business Intelligence'!D18</f>
        <v>0</v>
      </c>
      <c r="E77" t="str">
        <f>'3 Business Intelligence'!G18</f>
        <v>&lt; NA &gt;</v>
      </c>
      <c r="F77" s="62">
        <f>'3 Business Intelligence'!H18</f>
        <v>0</v>
      </c>
      <c r="G77" s="62">
        <f>'3 Business Intelligence'!I18</f>
        <v>0</v>
      </c>
      <c r="H77" t="str">
        <f>'3 Business Intelligence'!J18</f>
        <v>Not started</v>
      </c>
      <c r="I77">
        <f t="shared" si="4"/>
        <v>0</v>
      </c>
      <c r="J77">
        <f t="shared" si="5"/>
        <v>0</v>
      </c>
    </row>
    <row r="78" spans="1:10" x14ac:dyDescent="0.25">
      <c r="A78" t="str">
        <f>'3 Business Intelligence'!A19</f>
        <v>3.17</v>
      </c>
      <c r="B78" t="str">
        <f>'3 Business Intelligence'!B19</f>
        <v>xxx</v>
      </c>
      <c r="C78" t="str">
        <f>'3 Business Intelligence'!C19</f>
        <v>Company xxx</v>
      </c>
      <c r="D78">
        <f>'3 Business Intelligence'!D19</f>
        <v>0</v>
      </c>
      <c r="E78" t="str">
        <f>'3 Business Intelligence'!G19</f>
        <v>&lt; NA &gt;</v>
      </c>
      <c r="F78" s="62">
        <f>'3 Business Intelligence'!H19</f>
        <v>0</v>
      </c>
      <c r="G78" s="62">
        <f>'3 Business Intelligence'!I19</f>
        <v>0</v>
      </c>
      <c r="H78" t="str">
        <f>'3 Business Intelligence'!J19</f>
        <v>Not started</v>
      </c>
      <c r="I78">
        <f t="shared" si="4"/>
        <v>0</v>
      </c>
      <c r="J78">
        <f t="shared" si="5"/>
        <v>0</v>
      </c>
    </row>
    <row r="79" spans="1:10" x14ac:dyDescent="0.25">
      <c r="A79" t="str">
        <f>'3 Business Intelligence'!A20</f>
        <v>3.18</v>
      </c>
      <c r="B79" t="str">
        <f>'3 Business Intelligence'!B20</f>
        <v>xxx</v>
      </c>
      <c r="C79" t="str">
        <f>'3 Business Intelligence'!C20</f>
        <v>Company xxx</v>
      </c>
      <c r="D79">
        <f>'3 Business Intelligence'!D20</f>
        <v>0</v>
      </c>
      <c r="E79" t="str">
        <f>'3 Business Intelligence'!G20</f>
        <v>&lt; NA &gt;</v>
      </c>
      <c r="F79" s="62">
        <f>'3 Business Intelligence'!H20</f>
        <v>0</v>
      </c>
      <c r="G79" s="62">
        <f>'3 Business Intelligence'!I20</f>
        <v>0</v>
      </c>
      <c r="H79" t="str">
        <f>'3 Business Intelligence'!J20</f>
        <v>Not started</v>
      </c>
      <c r="I79">
        <f t="shared" si="4"/>
        <v>0</v>
      </c>
      <c r="J79">
        <f t="shared" si="5"/>
        <v>0</v>
      </c>
    </row>
    <row r="80" spans="1:10" x14ac:dyDescent="0.25">
      <c r="A80" t="str">
        <f>'3 Business Intelligence'!A21</f>
        <v>3.19</v>
      </c>
      <c r="B80" t="str">
        <f>'3 Business Intelligence'!B21</f>
        <v>xxx</v>
      </c>
      <c r="C80" t="str">
        <f>'3 Business Intelligence'!C21</f>
        <v>Company xxx</v>
      </c>
      <c r="D80">
        <f>'3 Business Intelligence'!D21</f>
        <v>0</v>
      </c>
      <c r="E80" t="str">
        <f>'3 Business Intelligence'!G21</f>
        <v>&lt; NA &gt;</v>
      </c>
      <c r="F80" s="62">
        <f>'3 Business Intelligence'!H21</f>
        <v>0</v>
      </c>
      <c r="G80" s="62">
        <f>'3 Business Intelligence'!I21</f>
        <v>0</v>
      </c>
      <c r="H80" t="str">
        <f>'3 Business Intelligence'!J21</f>
        <v>Not started</v>
      </c>
      <c r="I80">
        <f t="shared" si="4"/>
        <v>0</v>
      </c>
      <c r="J80">
        <f t="shared" si="5"/>
        <v>0</v>
      </c>
    </row>
    <row r="81" spans="1:10" x14ac:dyDescent="0.25">
      <c r="A81" t="str">
        <f>'3 Business Intelligence'!A22</f>
        <v>3.20</v>
      </c>
      <c r="B81" t="str">
        <f>'3 Business Intelligence'!B22</f>
        <v>xxx</v>
      </c>
      <c r="C81" t="str">
        <f>'3 Business Intelligence'!C22</f>
        <v>Company xxx</v>
      </c>
      <c r="D81">
        <f>'3 Business Intelligence'!D22</f>
        <v>0</v>
      </c>
      <c r="E81" t="str">
        <f>'3 Business Intelligence'!G22</f>
        <v>&lt; NA &gt;</v>
      </c>
      <c r="F81" s="62">
        <f>'3 Business Intelligence'!H22</f>
        <v>0</v>
      </c>
      <c r="G81" s="62">
        <f>'3 Business Intelligence'!I22</f>
        <v>0</v>
      </c>
      <c r="H81" t="str">
        <f>'3 Business Intelligence'!J22</f>
        <v>Not started</v>
      </c>
      <c r="I81">
        <f t="shared" si="4"/>
        <v>0</v>
      </c>
      <c r="J81">
        <f t="shared" si="5"/>
        <v>0</v>
      </c>
    </row>
    <row r="82" spans="1:10" x14ac:dyDescent="0.25">
      <c r="A82" t="str">
        <f>'3 Business Intelligence'!A23</f>
        <v>3.21</v>
      </c>
      <c r="B82" t="str">
        <f>'3 Business Intelligence'!B23</f>
        <v>xxx</v>
      </c>
      <c r="C82" t="str">
        <f>'3 Business Intelligence'!C23</f>
        <v>Company xxx</v>
      </c>
      <c r="D82">
        <f>'3 Business Intelligence'!D23</f>
        <v>0</v>
      </c>
      <c r="E82" t="str">
        <f>'3 Business Intelligence'!G23</f>
        <v>&lt; NA &gt;</v>
      </c>
      <c r="F82" s="62">
        <f>'3 Business Intelligence'!H23</f>
        <v>0</v>
      </c>
      <c r="G82" s="62">
        <f>'3 Business Intelligence'!I23</f>
        <v>0</v>
      </c>
      <c r="H82" t="str">
        <f>'3 Business Intelligence'!J23</f>
        <v>Not started</v>
      </c>
      <c r="I82">
        <f t="shared" si="4"/>
        <v>0</v>
      </c>
      <c r="J82">
        <f t="shared" si="5"/>
        <v>0</v>
      </c>
    </row>
    <row r="83" spans="1:10" x14ac:dyDescent="0.25">
      <c r="A83" t="str">
        <f>'3 Business Intelligence'!A24</f>
        <v>3.22</v>
      </c>
      <c r="B83" t="str">
        <f>'3 Business Intelligence'!B24</f>
        <v>xxx</v>
      </c>
      <c r="C83" t="str">
        <f>'3 Business Intelligence'!C24</f>
        <v>Company xxx</v>
      </c>
      <c r="D83">
        <f>'3 Business Intelligence'!D24</f>
        <v>0</v>
      </c>
      <c r="E83" t="str">
        <f>'3 Business Intelligence'!G24</f>
        <v>&lt; NA &gt;</v>
      </c>
      <c r="F83" s="62">
        <f>'3 Business Intelligence'!H24</f>
        <v>0</v>
      </c>
      <c r="G83" s="62">
        <f>'3 Business Intelligence'!I24</f>
        <v>0</v>
      </c>
      <c r="H83" t="str">
        <f>'3 Business Intelligence'!J24</f>
        <v>Not started</v>
      </c>
      <c r="I83">
        <f t="shared" si="4"/>
        <v>0</v>
      </c>
      <c r="J83">
        <f t="shared" si="5"/>
        <v>0</v>
      </c>
    </row>
    <row r="84" spans="1:10" x14ac:dyDescent="0.25">
      <c r="A84" t="str">
        <f>'3 Business Intelligence'!A25</f>
        <v>3.23</v>
      </c>
      <c r="B84" t="str">
        <f>'3 Business Intelligence'!B25</f>
        <v>xxx</v>
      </c>
      <c r="C84" t="str">
        <f>'3 Business Intelligence'!C25</f>
        <v>Company xxx</v>
      </c>
      <c r="D84">
        <f>'3 Business Intelligence'!D25</f>
        <v>0</v>
      </c>
      <c r="E84" t="str">
        <f>'3 Business Intelligence'!G25</f>
        <v>&lt; NA &gt;</v>
      </c>
      <c r="F84" s="62">
        <f>'3 Business Intelligence'!H25</f>
        <v>0</v>
      </c>
      <c r="G84" s="62">
        <f>'3 Business Intelligence'!I25</f>
        <v>0</v>
      </c>
      <c r="H84" t="str">
        <f>'3 Business Intelligence'!J25</f>
        <v>Not started</v>
      </c>
      <c r="I84">
        <f t="shared" si="4"/>
        <v>0</v>
      </c>
      <c r="J84">
        <f t="shared" si="5"/>
        <v>0</v>
      </c>
    </row>
    <row r="85" spans="1:10" x14ac:dyDescent="0.25">
      <c r="A85" t="str">
        <f>'3 Business Intelligence'!A26</f>
        <v>3.24</v>
      </c>
      <c r="B85" t="str">
        <f>'3 Business Intelligence'!B26</f>
        <v>xxx</v>
      </c>
      <c r="C85" t="str">
        <f>'3 Business Intelligence'!C26</f>
        <v>Company xxx</v>
      </c>
      <c r="D85">
        <f>'3 Business Intelligence'!D26</f>
        <v>0</v>
      </c>
      <c r="E85" t="str">
        <f>'3 Business Intelligence'!G26</f>
        <v>&lt; NA &gt;</v>
      </c>
      <c r="F85" s="62">
        <f>'3 Business Intelligence'!H26</f>
        <v>0</v>
      </c>
      <c r="G85" s="62">
        <f>'3 Business Intelligence'!I26</f>
        <v>0</v>
      </c>
      <c r="H85" t="str">
        <f>'3 Business Intelligence'!J26</f>
        <v>Not started</v>
      </c>
      <c r="I85">
        <f t="shared" si="4"/>
        <v>0</v>
      </c>
      <c r="J85">
        <f t="shared" si="5"/>
        <v>0</v>
      </c>
    </row>
    <row r="86" spans="1:10" x14ac:dyDescent="0.25">
      <c r="A86" t="str">
        <f>'3 Business Intelligence'!A27</f>
        <v>3.25</v>
      </c>
      <c r="B86" t="str">
        <f>'3 Business Intelligence'!B27</f>
        <v>xxx</v>
      </c>
      <c r="C86" t="str">
        <f>'3 Business Intelligence'!C27</f>
        <v>Company xxx</v>
      </c>
      <c r="D86">
        <f>'3 Business Intelligence'!D27</f>
        <v>0</v>
      </c>
      <c r="E86" t="str">
        <f>'3 Business Intelligence'!G27</f>
        <v>&lt; NA &gt;</v>
      </c>
      <c r="F86" s="62">
        <f>'3 Business Intelligence'!H27</f>
        <v>0</v>
      </c>
      <c r="G86" s="62">
        <f>'3 Business Intelligence'!I27</f>
        <v>0</v>
      </c>
      <c r="H86" t="str">
        <f>'3 Business Intelligence'!J27</f>
        <v>Not started</v>
      </c>
      <c r="I86">
        <f t="shared" si="4"/>
        <v>0</v>
      </c>
      <c r="J86">
        <f t="shared" si="5"/>
        <v>0</v>
      </c>
    </row>
    <row r="87" spans="1:10" x14ac:dyDescent="0.25">
      <c r="A87" t="str">
        <f>'3 Business Intelligence'!A28</f>
        <v>3.26</v>
      </c>
      <c r="B87" t="str">
        <f>'3 Business Intelligence'!B28</f>
        <v>xxx</v>
      </c>
      <c r="C87" t="str">
        <f>'3 Business Intelligence'!C28</f>
        <v>Company xxx</v>
      </c>
      <c r="D87">
        <f>'3 Business Intelligence'!D28</f>
        <v>0</v>
      </c>
      <c r="E87" t="str">
        <f>'3 Business Intelligence'!G28</f>
        <v>&lt; NA &gt;</v>
      </c>
      <c r="F87" s="62">
        <f>'3 Business Intelligence'!H28</f>
        <v>0</v>
      </c>
      <c r="G87" s="62">
        <f>'3 Business Intelligence'!I28</f>
        <v>0</v>
      </c>
      <c r="H87" t="str">
        <f>'3 Business Intelligence'!J28</f>
        <v>Not started</v>
      </c>
      <c r="I87">
        <f t="shared" si="4"/>
        <v>0</v>
      </c>
      <c r="J87">
        <f t="shared" si="5"/>
        <v>0</v>
      </c>
    </row>
    <row r="88" spans="1:10" x14ac:dyDescent="0.25">
      <c r="A88" t="str">
        <f>'3 Business Intelligence'!A29</f>
        <v>3.27</v>
      </c>
      <c r="B88" t="str">
        <f>'3 Business Intelligence'!B29</f>
        <v>xxx</v>
      </c>
      <c r="C88" t="str">
        <f>'3 Business Intelligence'!C29</f>
        <v>Company xxx</v>
      </c>
      <c r="D88">
        <f>'3 Business Intelligence'!D29</f>
        <v>0</v>
      </c>
      <c r="E88" t="str">
        <f>'3 Business Intelligence'!G29</f>
        <v>&lt; NA &gt;</v>
      </c>
      <c r="F88" s="62">
        <f>'3 Business Intelligence'!H29</f>
        <v>0</v>
      </c>
      <c r="G88" s="62">
        <f>'3 Business Intelligence'!I29</f>
        <v>0</v>
      </c>
      <c r="H88" t="str">
        <f>'3 Business Intelligence'!J29</f>
        <v>Not started</v>
      </c>
      <c r="I88">
        <f t="shared" si="4"/>
        <v>0</v>
      </c>
      <c r="J88">
        <f t="shared" si="5"/>
        <v>0</v>
      </c>
    </row>
    <row r="89" spans="1:10" x14ac:dyDescent="0.25">
      <c r="A89" t="str">
        <f>'3 Business Intelligence'!A30</f>
        <v>3.28</v>
      </c>
      <c r="B89" t="str">
        <f>'3 Business Intelligence'!B30</f>
        <v>xxx</v>
      </c>
      <c r="C89" t="str">
        <f>'3 Business Intelligence'!C30</f>
        <v>Company xxx</v>
      </c>
      <c r="D89">
        <f>'3 Business Intelligence'!D30</f>
        <v>0</v>
      </c>
      <c r="E89" t="str">
        <f>'3 Business Intelligence'!G30</f>
        <v>&lt; NA &gt;</v>
      </c>
      <c r="F89" s="62">
        <f>'3 Business Intelligence'!H30</f>
        <v>0</v>
      </c>
      <c r="G89" s="62">
        <f>'3 Business Intelligence'!I30</f>
        <v>0</v>
      </c>
      <c r="H89" t="str">
        <f>'3 Business Intelligence'!J30</f>
        <v>Not started</v>
      </c>
      <c r="I89">
        <f t="shared" si="4"/>
        <v>0</v>
      </c>
      <c r="J89">
        <f t="shared" si="5"/>
        <v>0</v>
      </c>
    </row>
    <row r="90" spans="1:10" x14ac:dyDescent="0.25">
      <c r="A90" t="str">
        <f>'3 Business Intelligence'!A31</f>
        <v>3.29</v>
      </c>
      <c r="B90" t="str">
        <f>'3 Business Intelligence'!B31</f>
        <v>xxx</v>
      </c>
      <c r="C90" t="str">
        <f>'3 Business Intelligence'!C31</f>
        <v>Company xxx</v>
      </c>
      <c r="D90">
        <f>'3 Business Intelligence'!D31</f>
        <v>0</v>
      </c>
      <c r="E90" t="str">
        <f>'3 Business Intelligence'!G31</f>
        <v>&lt; NA &gt;</v>
      </c>
      <c r="F90" s="62">
        <f>'3 Business Intelligence'!H31</f>
        <v>0</v>
      </c>
      <c r="G90" s="62">
        <f>'3 Business Intelligence'!I31</f>
        <v>0</v>
      </c>
      <c r="H90" t="str">
        <f>'3 Business Intelligence'!J31</f>
        <v>Not started</v>
      </c>
      <c r="I90">
        <f t="shared" si="4"/>
        <v>0</v>
      </c>
      <c r="J90">
        <f t="shared" si="5"/>
        <v>0</v>
      </c>
    </row>
    <row r="91" spans="1:10" x14ac:dyDescent="0.25">
      <c r="A91" t="str">
        <f>'3 Business Intelligence'!A32</f>
        <v>3.30</v>
      </c>
      <c r="B91" t="str">
        <f>'3 Business Intelligence'!B32</f>
        <v>xxx</v>
      </c>
      <c r="C91" t="str">
        <f>'3 Business Intelligence'!C32</f>
        <v>Company xxx</v>
      </c>
      <c r="D91">
        <f>'3 Business Intelligence'!D32</f>
        <v>0</v>
      </c>
      <c r="E91" t="str">
        <f>'3 Business Intelligence'!G32</f>
        <v>&lt; NA &gt;</v>
      </c>
      <c r="F91" s="62">
        <f>'3 Business Intelligence'!H32</f>
        <v>0</v>
      </c>
      <c r="G91" s="62">
        <f>'3 Business Intelligence'!I32</f>
        <v>0</v>
      </c>
      <c r="H91" t="str">
        <f>'3 Business Intelligence'!J32</f>
        <v>Not started</v>
      </c>
      <c r="I91">
        <f t="shared" si="4"/>
        <v>0</v>
      </c>
      <c r="J91">
        <f t="shared" si="5"/>
        <v>0</v>
      </c>
    </row>
    <row r="92" spans="1:10" x14ac:dyDescent="0.25">
      <c r="A92" t="str">
        <f>'4 External Options'!A3</f>
        <v>4.01</v>
      </c>
      <c r="B92" t="str">
        <f>'4 External Options'!B3</f>
        <v>xxx</v>
      </c>
      <c r="C92" t="str">
        <f>'4 External Options'!C3</f>
        <v>Company xxx</v>
      </c>
      <c r="D92">
        <f>'4 External Options'!D3</f>
        <v>0</v>
      </c>
      <c r="E92" t="str">
        <f>'4 External Options'!E3</f>
        <v>&lt; NA &gt;</v>
      </c>
      <c r="F92" s="62">
        <f>'4 External Options'!F3</f>
        <v>0</v>
      </c>
      <c r="G92" s="62">
        <f>'4 External Options'!G3</f>
        <v>0</v>
      </c>
      <c r="H92" t="str">
        <f>'4 External Options'!H3</f>
        <v>Not started</v>
      </c>
      <c r="I92">
        <f t="shared" si="4"/>
        <v>0</v>
      </c>
      <c r="J92">
        <f t="shared" si="5"/>
        <v>0</v>
      </c>
    </row>
    <row r="93" spans="1:10" x14ac:dyDescent="0.25">
      <c r="A93" t="str">
        <f>'4 External Options'!A4</f>
        <v>4.02</v>
      </c>
      <c r="B93" t="str">
        <f>'4 External Options'!B4</f>
        <v>xxx</v>
      </c>
      <c r="C93" t="str">
        <f>'4 External Options'!C4</f>
        <v>Company xxx</v>
      </c>
      <c r="D93">
        <f>'4 External Options'!D4</f>
        <v>0</v>
      </c>
      <c r="E93" t="str">
        <f>'4 External Options'!E4</f>
        <v>&lt; NA &gt;</v>
      </c>
      <c r="F93" s="62">
        <f>'4 External Options'!F4</f>
        <v>0</v>
      </c>
      <c r="G93" s="62">
        <f>'4 External Options'!G4</f>
        <v>0</v>
      </c>
      <c r="H93" t="str">
        <f>'4 External Options'!H4</f>
        <v>Not started</v>
      </c>
      <c r="I93">
        <f t="shared" si="4"/>
        <v>0</v>
      </c>
      <c r="J93">
        <f t="shared" si="5"/>
        <v>0</v>
      </c>
    </row>
    <row r="94" spans="1:10" x14ac:dyDescent="0.25">
      <c r="A94" t="str">
        <f>'4 External Options'!A5</f>
        <v>4.03</v>
      </c>
      <c r="B94" t="str">
        <f>'4 External Options'!B5</f>
        <v>xxx</v>
      </c>
      <c r="C94" t="str">
        <f>'4 External Options'!C5</f>
        <v>Company xxx</v>
      </c>
      <c r="D94">
        <f>'4 External Options'!D5</f>
        <v>0</v>
      </c>
      <c r="E94" t="str">
        <f>'4 External Options'!E5</f>
        <v>&lt; NA &gt;</v>
      </c>
      <c r="F94" s="62">
        <f>'4 External Options'!F5</f>
        <v>0</v>
      </c>
      <c r="G94" s="62">
        <f>'4 External Options'!G5</f>
        <v>0</v>
      </c>
      <c r="H94" t="str">
        <f>'4 External Options'!H5</f>
        <v>Not started</v>
      </c>
      <c r="I94">
        <f t="shared" si="4"/>
        <v>0</v>
      </c>
      <c r="J94">
        <f t="shared" si="5"/>
        <v>0</v>
      </c>
    </row>
    <row r="95" spans="1:10" x14ac:dyDescent="0.25">
      <c r="A95" t="str">
        <f>'4 External Options'!A6</f>
        <v>4.04</v>
      </c>
      <c r="B95" t="str">
        <f>'4 External Options'!B6</f>
        <v>xxx</v>
      </c>
      <c r="C95" t="str">
        <f>'4 External Options'!C6</f>
        <v>Company xxx</v>
      </c>
      <c r="D95">
        <f>'4 External Options'!D6</f>
        <v>0</v>
      </c>
      <c r="E95" t="str">
        <f>'4 External Options'!E6</f>
        <v>&lt; NA &gt;</v>
      </c>
      <c r="F95" s="62">
        <f>'4 External Options'!F6</f>
        <v>0</v>
      </c>
      <c r="G95" s="62">
        <f>'4 External Options'!G6</f>
        <v>0</v>
      </c>
      <c r="H95" t="str">
        <f>'4 External Options'!H6</f>
        <v>Not started</v>
      </c>
      <c r="I95">
        <f t="shared" si="4"/>
        <v>0</v>
      </c>
      <c r="J95">
        <f t="shared" si="5"/>
        <v>0</v>
      </c>
    </row>
    <row r="96" spans="1:10" x14ac:dyDescent="0.25">
      <c r="A96" t="str">
        <f>'4 External Options'!A7</f>
        <v>4.05</v>
      </c>
      <c r="B96" t="str">
        <f>'4 External Options'!B7</f>
        <v>xxx</v>
      </c>
      <c r="C96" t="str">
        <f>'4 External Options'!C7</f>
        <v>Company xxx</v>
      </c>
      <c r="D96">
        <f>'4 External Options'!D7</f>
        <v>0</v>
      </c>
      <c r="E96" t="str">
        <f>'4 External Options'!E7</f>
        <v>&lt; NA &gt;</v>
      </c>
      <c r="F96" s="62">
        <f>'4 External Options'!F7</f>
        <v>0</v>
      </c>
      <c r="G96" s="62">
        <f>'4 External Options'!G7</f>
        <v>0</v>
      </c>
      <c r="H96" t="str">
        <f>'4 External Options'!H7</f>
        <v>Not started</v>
      </c>
      <c r="I96">
        <f t="shared" si="4"/>
        <v>0</v>
      </c>
      <c r="J96">
        <f t="shared" si="5"/>
        <v>0</v>
      </c>
    </row>
    <row r="97" spans="1:10" x14ac:dyDescent="0.25">
      <c r="A97" t="str">
        <f>'4 External Options'!A8</f>
        <v>4.06</v>
      </c>
      <c r="B97" t="str">
        <f>'4 External Options'!B8</f>
        <v>xxx</v>
      </c>
      <c r="C97" t="str">
        <f>'4 External Options'!C8</f>
        <v>Company xxx</v>
      </c>
      <c r="D97">
        <f>'4 External Options'!D8</f>
        <v>0</v>
      </c>
      <c r="E97" t="str">
        <f>'4 External Options'!E8</f>
        <v>&lt; NA &gt;</v>
      </c>
      <c r="F97" s="62">
        <f>'4 External Options'!F8</f>
        <v>0</v>
      </c>
      <c r="G97" s="62">
        <f>'4 External Options'!G8</f>
        <v>0</v>
      </c>
      <c r="H97" t="str">
        <f>'4 External Options'!H8</f>
        <v>Not started</v>
      </c>
      <c r="I97">
        <f t="shared" si="4"/>
        <v>0</v>
      </c>
      <c r="J97">
        <f t="shared" si="5"/>
        <v>0</v>
      </c>
    </row>
    <row r="98" spans="1:10" x14ac:dyDescent="0.25">
      <c r="A98" t="str">
        <f>'4 External Options'!A9</f>
        <v>4.07</v>
      </c>
      <c r="B98" t="str">
        <f>'4 External Options'!B9</f>
        <v>xxx</v>
      </c>
      <c r="C98" t="str">
        <f>'4 External Options'!C9</f>
        <v>Company xxx</v>
      </c>
      <c r="D98">
        <f>'4 External Options'!D9</f>
        <v>0</v>
      </c>
      <c r="E98" t="str">
        <f>'4 External Options'!E9</f>
        <v>&lt; NA &gt;</v>
      </c>
      <c r="F98" s="62">
        <f>'4 External Options'!F9</f>
        <v>0</v>
      </c>
      <c r="G98" s="62">
        <f>'4 External Options'!G9</f>
        <v>0</v>
      </c>
      <c r="H98" t="str">
        <f>'4 External Options'!H9</f>
        <v>Not started</v>
      </c>
      <c r="I98">
        <f t="shared" si="4"/>
        <v>0</v>
      </c>
      <c r="J98">
        <f t="shared" si="5"/>
        <v>0</v>
      </c>
    </row>
    <row r="99" spans="1:10" x14ac:dyDescent="0.25">
      <c r="A99" t="str">
        <f>'4 External Options'!A10</f>
        <v>4.08</v>
      </c>
      <c r="B99" t="str">
        <f>'4 External Options'!B10</f>
        <v>xxx</v>
      </c>
      <c r="C99" t="str">
        <f>'4 External Options'!C10</f>
        <v>Company xxx</v>
      </c>
      <c r="D99">
        <f>'4 External Options'!D10</f>
        <v>0</v>
      </c>
      <c r="E99" t="str">
        <f>'4 External Options'!E10</f>
        <v>&lt; NA &gt;</v>
      </c>
      <c r="F99" s="62">
        <f>'4 External Options'!F10</f>
        <v>0</v>
      </c>
      <c r="G99" s="62">
        <f>'4 External Options'!G10</f>
        <v>0</v>
      </c>
      <c r="H99" t="str">
        <f>'4 External Options'!H10</f>
        <v>Not started</v>
      </c>
      <c r="I99">
        <f t="shared" si="4"/>
        <v>0</v>
      </c>
      <c r="J99">
        <f t="shared" si="5"/>
        <v>0</v>
      </c>
    </row>
    <row r="100" spans="1:10" x14ac:dyDescent="0.25">
      <c r="A100" t="str">
        <f>'4 External Options'!A11</f>
        <v>4.09</v>
      </c>
      <c r="B100" t="str">
        <f>'4 External Options'!B11</f>
        <v>xxx</v>
      </c>
      <c r="C100" t="str">
        <f>'4 External Options'!C11</f>
        <v>Company xxx</v>
      </c>
      <c r="D100">
        <f>'4 External Options'!D11</f>
        <v>0</v>
      </c>
      <c r="E100" t="str">
        <f>'4 External Options'!E11</f>
        <v>&lt; NA &gt;</v>
      </c>
      <c r="F100" s="62">
        <f>'4 External Options'!F11</f>
        <v>0</v>
      </c>
      <c r="G100" s="62">
        <f>'4 External Options'!G11</f>
        <v>0</v>
      </c>
      <c r="H100" t="str">
        <f>'4 External Options'!H11</f>
        <v>Not started</v>
      </c>
      <c r="I100">
        <f t="shared" si="4"/>
        <v>0</v>
      </c>
      <c r="J100">
        <f t="shared" si="5"/>
        <v>0</v>
      </c>
    </row>
    <row r="101" spans="1:10" x14ac:dyDescent="0.25">
      <c r="A101" t="str">
        <f>'4 External Options'!A12</f>
        <v>4.10</v>
      </c>
      <c r="B101" t="str">
        <f>'4 External Options'!B12</f>
        <v>xxx</v>
      </c>
      <c r="C101" t="str">
        <f>'4 External Options'!C12</f>
        <v>Company xxx</v>
      </c>
      <c r="D101">
        <f>'4 External Options'!D12</f>
        <v>0</v>
      </c>
      <c r="E101" t="str">
        <f>'4 External Options'!E12</f>
        <v>&lt; NA &gt;</v>
      </c>
      <c r="F101" s="62">
        <f>'4 External Options'!F12</f>
        <v>0</v>
      </c>
      <c r="G101" s="62">
        <f>'4 External Options'!G12</f>
        <v>0</v>
      </c>
      <c r="H101" t="str">
        <f>'4 External Options'!H12</f>
        <v>Not started</v>
      </c>
      <c r="I101">
        <f t="shared" si="4"/>
        <v>0</v>
      </c>
      <c r="J101">
        <f t="shared" si="5"/>
        <v>0</v>
      </c>
    </row>
    <row r="102" spans="1:10" x14ac:dyDescent="0.25">
      <c r="A102" t="str">
        <f>'4 External Options'!A13</f>
        <v>4.11</v>
      </c>
      <c r="B102" t="str">
        <f>'4 External Options'!B13</f>
        <v>xxx</v>
      </c>
      <c r="C102" t="str">
        <f>'4 External Options'!C13</f>
        <v>Company xxx</v>
      </c>
      <c r="D102">
        <f>'4 External Options'!D13</f>
        <v>0</v>
      </c>
      <c r="E102" t="str">
        <f>'4 External Options'!E13</f>
        <v>&lt; NA &gt;</v>
      </c>
      <c r="F102" s="62">
        <f>'4 External Options'!F13</f>
        <v>0</v>
      </c>
      <c r="G102" s="62">
        <f>'4 External Options'!G13</f>
        <v>0</v>
      </c>
      <c r="H102" t="str">
        <f>'4 External Options'!H13</f>
        <v>Not started</v>
      </c>
      <c r="I102">
        <f t="shared" si="4"/>
        <v>0</v>
      </c>
      <c r="J102">
        <f t="shared" si="5"/>
        <v>0</v>
      </c>
    </row>
    <row r="103" spans="1:10" x14ac:dyDescent="0.25">
      <c r="A103" t="str">
        <f>'4 External Options'!A14</f>
        <v>4.12</v>
      </c>
      <c r="B103" t="str">
        <f>'4 External Options'!B14</f>
        <v>xxx</v>
      </c>
      <c r="C103" t="str">
        <f>'4 External Options'!C14</f>
        <v>Company xxx</v>
      </c>
      <c r="D103">
        <f>'4 External Options'!D14</f>
        <v>0</v>
      </c>
      <c r="E103" t="str">
        <f>'4 External Options'!E14</f>
        <v>&lt; NA &gt;</v>
      </c>
      <c r="F103" s="62">
        <f>'4 External Options'!F14</f>
        <v>0</v>
      </c>
      <c r="G103" s="62">
        <f>'4 External Options'!G14</f>
        <v>0</v>
      </c>
      <c r="H103" t="str">
        <f>'4 External Options'!H14</f>
        <v>Not started</v>
      </c>
      <c r="I103">
        <f t="shared" si="4"/>
        <v>0</v>
      </c>
      <c r="J103">
        <f t="shared" si="5"/>
        <v>0</v>
      </c>
    </row>
    <row r="104" spans="1:10" x14ac:dyDescent="0.25">
      <c r="A104" t="str">
        <f>'4 External Options'!A15</f>
        <v>4.13</v>
      </c>
      <c r="B104" t="str">
        <f>'4 External Options'!B15</f>
        <v>xxx</v>
      </c>
      <c r="C104" t="str">
        <f>'4 External Options'!C15</f>
        <v>Company xxx</v>
      </c>
      <c r="D104">
        <f>'4 External Options'!D15</f>
        <v>0</v>
      </c>
      <c r="E104" t="str">
        <f>'4 External Options'!E15</f>
        <v>&lt; NA &gt;</v>
      </c>
      <c r="F104" s="62">
        <f>'4 External Options'!F15</f>
        <v>0</v>
      </c>
      <c r="G104" s="62">
        <f>'4 External Options'!G15</f>
        <v>0</v>
      </c>
      <c r="H104" t="str">
        <f>'4 External Options'!H15</f>
        <v>Not started</v>
      </c>
      <c r="I104">
        <f t="shared" si="4"/>
        <v>0</v>
      </c>
      <c r="J104">
        <f t="shared" si="5"/>
        <v>0</v>
      </c>
    </row>
    <row r="105" spans="1:10" x14ac:dyDescent="0.25">
      <c r="A105" t="str">
        <f>'4 External Options'!A16</f>
        <v>4.14</v>
      </c>
      <c r="B105" t="str">
        <f>'4 External Options'!B16</f>
        <v>xxx</v>
      </c>
      <c r="C105" t="str">
        <f>'4 External Options'!C16</f>
        <v>Company xxx</v>
      </c>
      <c r="D105">
        <f>'4 External Options'!D16</f>
        <v>0</v>
      </c>
      <c r="E105" t="str">
        <f>'4 External Options'!E16</f>
        <v>&lt; NA &gt;</v>
      </c>
      <c r="F105" s="62">
        <f>'4 External Options'!F16</f>
        <v>0</v>
      </c>
      <c r="G105" s="62">
        <f>'4 External Options'!G16</f>
        <v>0</v>
      </c>
      <c r="H105" t="str">
        <f>'4 External Options'!H16</f>
        <v>Not started</v>
      </c>
      <c r="I105">
        <f t="shared" si="4"/>
        <v>0</v>
      </c>
      <c r="J105">
        <f t="shared" si="5"/>
        <v>0</v>
      </c>
    </row>
    <row r="106" spans="1:10" x14ac:dyDescent="0.25">
      <c r="A106" t="str">
        <f>'4 External Options'!A17</f>
        <v>4.15</v>
      </c>
      <c r="B106" t="str">
        <f>'4 External Options'!B17</f>
        <v>xxx</v>
      </c>
      <c r="C106" t="str">
        <f>'4 External Options'!C17</f>
        <v>Company xxx</v>
      </c>
      <c r="D106">
        <f>'4 External Options'!D17</f>
        <v>0</v>
      </c>
      <c r="E106" t="str">
        <f>'4 External Options'!E17</f>
        <v>&lt; NA &gt;</v>
      </c>
      <c r="F106" s="62">
        <f>'4 External Options'!F17</f>
        <v>0</v>
      </c>
      <c r="G106" s="62">
        <f>'4 External Options'!G17</f>
        <v>0</v>
      </c>
      <c r="H106" t="str">
        <f>'4 External Options'!H17</f>
        <v>Not started</v>
      </c>
      <c r="I106">
        <f t="shared" si="4"/>
        <v>0</v>
      </c>
      <c r="J106">
        <f t="shared" si="5"/>
        <v>0</v>
      </c>
    </row>
    <row r="107" spans="1:10" x14ac:dyDescent="0.25">
      <c r="A107" t="str">
        <f>'4 External Options'!A18</f>
        <v>4.16</v>
      </c>
      <c r="B107" t="str">
        <f>'4 External Options'!B18</f>
        <v>xxx</v>
      </c>
      <c r="C107" t="str">
        <f>'4 External Options'!C18</f>
        <v>Company xxx</v>
      </c>
      <c r="D107">
        <f>'4 External Options'!D18</f>
        <v>0</v>
      </c>
      <c r="E107" t="str">
        <f>'4 External Options'!E18</f>
        <v>&lt; NA &gt;</v>
      </c>
      <c r="F107" s="62">
        <f>'4 External Options'!F18</f>
        <v>0</v>
      </c>
      <c r="G107" s="62">
        <f>'4 External Options'!G18</f>
        <v>0</v>
      </c>
      <c r="H107" t="str">
        <f>'4 External Options'!H18</f>
        <v>Not started</v>
      </c>
      <c r="I107">
        <f t="shared" si="4"/>
        <v>0</v>
      </c>
      <c r="J107">
        <f t="shared" si="5"/>
        <v>0</v>
      </c>
    </row>
    <row r="108" spans="1:10" x14ac:dyDescent="0.25">
      <c r="A108" t="str">
        <f>'4 External Options'!A19</f>
        <v>4.17</v>
      </c>
      <c r="B108" t="str">
        <f>'4 External Options'!B19</f>
        <v>xxx</v>
      </c>
      <c r="C108" t="str">
        <f>'4 External Options'!C19</f>
        <v>Company xxx</v>
      </c>
      <c r="D108">
        <f>'4 External Options'!D19</f>
        <v>0</v>
      </c>
      <c r="E108" t="str">
        <f>'4 External Options'!E19</f>
        <v>&lt; NA &gt;</v>
      </c>
      <c r="F108" s="62">
        <f>'4 External Options'!F19</f>
        <v>0</v>
      </c>
      <c r="G108" s="62">
        <f>'4 External Options'!G19</f>
        <v>0</v>
      </c>
      <c r="H108" t="str">
        <f>'4 External Options'!H19</f>
        <v>Not started</v>
      </c>
      <c r="I108">
        <f t="shared" si="4"/>
        <v>0</v>
      </c>
      <c r="J108">
        <f t="shared" si="5"/>
        <v>0</v>
      </c>
    </row>
    <row r="109" spans="1:10" x14ac:dyDescent="0.25">
      <c r="A109" t="str">
        <f>'4 External Options'!A20</f>
        <v>4.18</v>
      </c>
      <c r="B109" t="str">
        <f>'4 External Options'!B20</f>
        <v>xxx</v>
      </c>
      <c r="C109" t="str">
        <f>'4 External Options'!C20</f>
        <v>Company xxx</v>
      </c>
      <c r="D109">
        <f>'4 External Options'!D20</f>
        <v>0</v>
      </c>
      <c r="E109" t="str">
        <f>'4 External Options'!E20</f>
        <v>&lt; NA &gt;</v>
      </c>
      <c r="F109" s="62">
        <f>'4 External Options'!F20</f>
        <v>0</v>
      </c>
      <c r="G109" s="62">
        <f>'4 External Options'!G20</f>
        <v>0</v>
      </c>
      <c r="H109" t="str">
        <f>'4 External Options'!H20</f>
        <v>Not started</v>
      </c>
      <c r="I109">
        <f t="shared" si="4"/>
        <v>0</v>
      </c>
      <c r="J109">
        <f t="shared" si="5"/>
        <v>0</v>
      </c>
    </row>
    <row r="110" spans="1:10" x14ac:dyDescent="0.25">
      <c r="A110" t="str">
        <f>'4 External Options'!A21</f>
        <v>4.19</v>
      </c>
      <c r="B110" t="str">
        <f>'4 External Options'!B21</f>
        <v>xxx</v>
      </c>
      <c r="C110" t="str">
        <f>'4 External Options'!C21</f>
        <v>Company xxx</v>
      </c>
      <c r="D110">
        <f>'4 External Options'!D21</f>
        <v>0</v>
      </c>
      <c r="E110" t="str">
        <f>'4 External Options'!E21</f>
        <v>&lt; NA &gt;</v>
      </c>
      <c r="F110" s="62">
        <f>'4 External Options'!F21</f>
        <v>0</v>
      </c>
      <c r="G110" s="62">
        <f>'4 External Options'!G21</f>
        <v>0</v>
      </c>
      <c r="H110" t="str">
        <f>'4 External Options'!H21</f>
        <v>Not started</v>
      </c>
      <c r="I110">
        <f t="shared" si="4"/>
        <v>0</v>
      </c>
      <c r="J110">
        <f t="shared" si="5"/>
        <v>0</v>
      </c>
    </row>
    <row r="111" spans="1:10" x14ac:dyDescent="0.25">
      <c r="A111" t="str">
        <f>'4 External Options'!A22</f>
        <v>4.20</v>
      </c>
      <c r="B111" t="str">
        <f>'4 External Options'!B22</f>
        <v>xxx</v>
      </c>
      <c r="C111" t="str">
        <f>'4 External Options'!C22</f>
        <v>Company xxx</v>
      </c>
      <c r="D111">
        <f>'4 External Options'!D22</f>
        <v>0</v>
      </c>
      <c r="E111" t="str">
        <f>'4 External Options'!E22</f>
        <v>&lt; NA &gt;</v>
      </c>
      <c r="F111" s="62">
        <f>'4 External Options'!F22</f>
        <v>0</v>
      </c>
      <c r="G111" s="62">
        <f>'4 External Options'!G22</f>
        <v>0</v>
      </c>
      <c r="H111" t="str">
        <f>'4 External Options'!H22</f>
        <v>Not started</v>
      </c>
      <c r="I111">
        <f t="shared" si="4"/>
        <v>0</v>
      </c>
      <c r="J111">
        <f t="shared" si="5"/>
        <v>0</v>
      </c>
    </row>
    <row r="112" spans="1:10" x14ac:dyDescent="0.25">
      <c r="A112" t="str">
        <f>'4 External Options'!A23</f>
        <v>4.21</v>
      </c>
      <c r="B112" t="str">
        <f>'4 External Options'!B23</f>
        <v>xxx</v>
      </c>
      <c r="C112" t="str">
        <f>'4 External Options'!C23</f>
        <v>Company xxx</v>
      </c>
      <c r="D112">
        <f>'4 External Options'!D23</f>
        <v>0</v>
      </c>
      <c r="E112" t="str">
        <f>'4 External Options'!E23</f>
        <v>&lt; NA &gt;</v>
      </c>
      <c r="F112" s="62">
        <f>'4 External Options'!F23</f>
        <v>0</v>
      </c>
      <c r="G112" s="62">
        <f>'4 External Options'!G23</f>
        <v>0</v>
      </c>
      <c r="H112" t="str">
        <f>'4 External Options'!H23</f>
        <v>Not started</v>
      </c>
      <c r="I112">
        <f t="shared" si="4"/>
        <v>0</v>
      </c>
      <c r="J112">
        <f t="shared" si="5"/>
        <v>0</v>
      </c>
    </row>
    <row r="113" spans="1:10" x14ac:dyDescent="0.25">
      <c r="A113" t="str">
        <f>'4 External Options'!A24</f>
        <v>4.22</v>
      </c>
      <c r="B113" t="str">
        <f>'4 External Options'!B24</f>
        <v>xxx</v>
      </c>
      <c r="C113" t="str">
        <f>'4 External Options'!C24</f>
        <v>Company xxx</v>
      </c>
      <c r="D113">
        <f>'4 External Options'!D24</f>
        <v>0</v>
      </c>
      <c r="E113" t="str">
        <f>'4 External Options'!E24</f>
        <v>&lt; NA &gt;</v>
      </c>
      <c r="F113" s="62">
        <f>'4 External Options'!F24</f>
        <v>0</v>
      </c>
      <c r="G113" s="62">
        <f>'4 External Options'!G24</f>
        <v>0</v>
      </c>
      <c r="H113" t="str">
        <f>'4 External Options'!H24</f>
        <v>Not started</v>
      </c>
      <c r="I113">
        <f t="shared" si="4"/>
        <v>0</v>
      </c>
      <c r="J113">
        <f t="shared" si="5"/>
        <v>0</v>
      </c>
    </row>
    <row r="114" spans="1:10" x14ac:dyDescent="0.25">
      <c r="A114" t="str">
        <f>'4 External Options'!A25</f>
        <v>4.23</v>
      </c>
      <c r="B114" t="str">
        <f>'4 External Options'!B25</f>
        <v>xxx</v>
      </c>
      <c r="C114" t="str">
        <f>'4 External Options'!C25</f>
        <v>Company xxx</v>
      </c>
      <c r="D114">
        <f>'4 External Options'!D25</f>
        <v>0</v>
      </c>
      <c r="E114" t="str">
        <f>'4 External Options'!E25</f>
        <v>&lt; NA &gt;</v>
      </c>
      <c r="F114" s="62">
        <f>'4 External Options'!F25</f>
        <v>0</v>
      </c>
      <c r="G114" s="62">
        <f>'4 External Options'!G25</f>
        <v>0</v>
      </c>
      <c r="H114" t="str">
        <f>'4 External Options'!H25</f>
        <v>Not started</v>
      </c>
      <c r="I114">
        <f t="shared" si="4"/>
        <v>0</v>
      </c>
      <c r="J114">
        <f t="shared" si="5"/>
        <v>0</v>
      </c>
    </row>
    <row r="115" spans="1:10" x14ac:dyDescent="0.25">
      <c r="A115" t="str">
        <f>'4 External Options'!A26</f>
        <v>4.24</v>
      </c>
      <c r="B115" t="str">
        <f>'4 External Options'!B26</f>
        <v>xxx</v>
      </c>
      <c r="C115" t="str">
        <f>'4 External Options'!C26</f>
        <v>Company xxx</v>
      </c>
      <c r="D115">
        <f>'4 External Options'!D26</f>
        <v>0</v>
      </c>
      <c r="E115" t="str">
        <f>'4 External Options'!E26</f>
        <v>&lt; NA &gt;</v>
      </c>
      <c r="F115" s="62">
        <f>'4 External Options'!F26</f>
        <v>0</v>
      </c>
      <c r="G115" s="62">
        <f>'4 External Options'!G26</f>
        <v>0</v>
      </c>
      <c r="H115" t="str">
        <f>'4 External Options'!H26</f>
        <v>Not started</v>
      </c>
      <c r="I115">
        <f t="shared" si="4"/>
        <v>0</v>
      </c>
      <c r="J115">
        <f t="shared" si="5"/>
        <v>0</v>
      </c>
    </row>
    <row r="116" spans="1:10" x14ac:dyDescent="0.25">
      <c r="A116" t="str">
        <f>'4 External Options'!A27</f>
        <v>4.25</v>
      </c>
      <c r="B116" t="str">
        <f>'4 External Options'!B27</f>
        <v>xxx</v>
      </c>
      <c r="C116" t="str">
        <f>'4 External Options'!C27</f>
        <v>Company xxx</v>
      </c>
      <c r="D116">
        <f>'4 External Options'!D27</f>
        <v>0</v>
      </c>
      <c r="E116" t="str">
        <f>'4 External Options'!E27</f>
        <v>&lt; NA &gt;</v>
      </c>
      <c r="F116" s="62">
        <f>'4 External Options'!F27</f>
        <v>0</v>
      </c>
      <c r="G116" s="62">
        <f>'4 External Options'!G27</f>
        <v>0</v>
      </c>
      <c r="H116" t="str">
        <f>'4 External Options'!H27</f>
        <v>Not started</v>
      </c>
      <c r="I116">
        <f t="shared" si="4"/>
        <v>0</v>
      </c>
      <c r="J116">
        <f t="shared" si="5"/>
        <v>0</v>
      </c>
    </row>
    <row r="117" spans="1:10" x14ac:dyDescent="0.25">
      <c r="A117" t="str">
        <f>'4 External Options'!A28</f>
        <v>4.26</v>
      </c>
      <c r="B117" t="str">
        <f>'4 External Options'!B28</f>
        <v>xxx</v>
      </c>
      <c r="C117" t="str">
        <f>'4 External Options'!C28</f>
        <v>Company xxx</v>
      </c>
      <c r="D117">
        <f>'4 External Options'!D28</f>
        <v>0</v>
      </c>
      <c r="E117" t="str">
        <f>'4 External Options'!E28</f>
        <v>&lt; NA &gt;</v>
      </c>
      <c r="F117" s="62">
        <f>'4 External Options'!F28</f>
        <v>0</v>
      </c>
      <c r="G117" s="62">
        <f>'4 External Options'!G28</f>
        <v>0</v>
      </c>
      <c r="H117" t="str">
        <f>'4 External Options'!H28</f>
        <v>Not started</v>
      </c>
      <c r="I117">
        <f t="shared" si="4"/>
        <v>0</v>
      </c>
      <c r="J117">
        <f t="shared" si="5"/>
        <v>0</v>
      </c>
    </row>
    <row r="118" spans="1:10" x14ac:dyDescent="0.25">
      <c r="A118" t="str">
        <f>'4 External Options'!A29</f>
        <v>4.27</v>
      </c>
      <c r="B118" t="str">
        <f>'4 External Options'!B29</f>
        <v>xxx</v>
      </c>
      <c r="C118" t="str">
        <f>'4 External Options'!C29</f>
        <v>Company xxx</v>
      </c>
      <c r="D118">
        <f>'4 External Options'!D29</f>
        <v>0</v>
      </c>
      <c r="E118" t="str">
        <f>'4 External Options'!E29</f>
        <v>&lt; NA &gt;</v>
      </c>
      <c r="F118" s="62">
        <f>'4 External Options'!F29</f>
        <v>0</v>
      </c>
      <c r="G118" s="62">
        <f>'4 External Options'!G29</f>
        <v>0</v>
      </c>
      <c r="H118" t="str">
        <f>'4 External Options'!H29</f>
        <v>Not started</v>
      </c>
      <c r="I118">
        <f t="shared" si="4"/>
        <v>0</v>
      </c>
      <c r="J118">
        <f t="shared" si="5"/>
        <v>0</v>
      </c>
    </row>
    <row r="119" spans="1:10" x14ac:dyDescent="0.25">
      <c r="A119" t="str">
        <f>'4 External Options'!A30</f>
        <v>4.28</v>
      </c>
      <c r="B119" t="str">
        <f>'4 External Options'!B30</f>
        <v>xxx</v>
      </c>
      <c r="C119" t="str">
        <f>'4 External Options'!C30</f>
        <v>Company xxx</v>
      </c>
      <c r="D119">
        <f>'4 External Options'!D30</f>
        <v>0</v>
      </c>
      <c r="E119" t="str">
        <f>'4 External Options'!E30</f>
        <v>&lt; NA &gt;</v>
      </c>
      <c r="F119" s="62">
        <f>'4 External Options'!F30</f>
        <v>0</v>
      </c>
      <c r="G119" s="62">
        <f>'4 External Options'!G30</f>
        <v>0</v>
      </c>
      <c r="H119" t="str">
        <f>'4 External Options'!H30</f>
        <v>Not started</v>
      </c>
      <c r="I119">
        <f t="shared" si="4"/>
        <v>0</v>
      </c>
      <c r="J119">
        <f t="shared" si="5"/>
        <v>0</v>
      </c>
    </row>
    <row r="120" spans="1:10" x14ac:dyDescent="0.25">
      <c r="A120" t="str">
        <f>'4 External Options'!A31</f>
        <v>4.29</v>
      </c>
      <c r="B120" t="str">
        <f>'4 External Options'!B31</f>
        <v>xxx</v>
      </c>
      <c r="C120" t="str">
        <f>'4 External Options'!C31</f>
        <v>Company xxx</v>
      </c>
      <c r="D120">
        <f>'4 External Options'!D31</f>
        <v>0</v>
      </c>
      <c r="E120" t="str">
        <f>'4 External Options'!E31</f>
        <v>&lt; NA &gt;</v>
      </c>
      <c r="F120" s="62">
        <f>'4 External Options'!F31</f>
        <v>0</v>
      </c>
      <c r="G120" s="62">
        <f>'4 External Options'!G31</f>
        <v>0</v>
      </c>
      <c r="H120" t="str">
        <f>'4 External Options'!H31</f>
        <v>Not started</v>
      </c>
      <c r="I120">
        <f t="shared" si="4"/>
        <v>0</v>
      </c>
      <c r="J120">
        <f t="shared" si="5"/>
        <v>0</v>
      </c>
    </row>
    <row r="121" spans="1:10" x14ac:dyDescent="0.25">
      <c r="A121" t="str">
        <f>'4 External Options'!A32</f>
        <v>4.30</v>
      </c>
      <c r="B121" t="str">
        <f>'4 External Options'!B32</f>
        <v>xxx</v>
      </c>
      <c r="C121" t="str">
        <f>'4 External Options'!C32</f>
        <v>Company xxx</v>
      </c>
      <c r="D121">
        <f>'4 External Options'!D32</f>
        <v>0</v>
      </c>
      <c r="E121" t="str">
        <f>'4 External Options'!E32</f>
        <v>&lt; NA &gt;</v>
      </c>
      <c r="F121" s="62">
        <f>'4 External Options'!F32</f>
        <v>0</v>
      </c>
      <c r="G121" s="62">
        <f>'4 External Options'!G32</f>
        <v>0</v>
      </c>
      <c r="H121" t="str">
        <f>'4 External Options'!H32</f>
        <v>Not started</v>
      </c>
      <c r="I121">
        <f t="shared" si="4"/>
        <v>0</v>
      </c>
      <c r="J121">
        <f t="shared" si="5"/>
        <v>0</v>
      </c>
    </row>
    <row r="122" spans="1:10" x14ac:dyDescent="0.25">
      <c r="A122" t="str">
        <f>'5 External Adaptations'!A3</f>
        <v>5.01</v>
      </c>
      <c r="B122" t="str">
        <f>'5 External Adaptations'!B3</f>
        <v>xxx</v>
      </c>
      <c r="C122" t="str">
        <f>'5 External Adaptations'!C3</f>
        <v>Company xxx</v>
      </c>
      <c r="D122" t="str">
        <f>'5 External Adaptations'!D3&amp;"-"&amp;'5 External Adaptations'!E3</f>
        <v>-</v>
      </c>
      <c r="E122" t="str">
        <f>'5 External Adaptations'!F3</f>
        <v>&lt; NA &gt;</v>
      </c>
      <c r="F122" s="62">
        <f>'5 External Adaptations'!G3</f>
        <v>0</v>
      </c>
      <c r="G122" s="62">
        <f>'5 External Adaptations'!H3</f>
        <v>0</v>
      </c>
      <c r="H122" t="str">
        <f>'5 External Adaptations'!I3</f>
        <v>Not started</v>
      </c>
      <c r="I122">
        <f t="shared" si="4"/>
        <v>0</v>
      </c>
      <c r="J122">
        <f t="shared" si="5"/>
        <v>0</v>
      </c>
    </row>
    <row r="123" spans="1:10" x14ac:dyDescent="0.25">
      <c r="A123" t="str">
        <f>'5 External Adaptations'!A4</f>
        <v>5.02</v>
      </c>
      <c r="B123" t="str">
        <f>'5 External Adaptations'!B4</f>
        <v>xxx</v>
      </c>
      <c r="C123" t="str">
        <f>'5 External Adaptations'!C4</f>
        <v>Company xxx</v>
      </c>
      <c r="D123" t="str">
        <f>'5 External Adaptations'!D4&amp;"-"&amp;'5 External Adaptations'!E4</f>
        <v>-</v>
      </c>
      <c r="E123" t="str">
        <f>'5 External Adaptations'!F4</f>
        <v>&lt; NA &gt;</v>
      </c>
      <c r="F123" s="62">
        <f>'5 External Adaptations'!G4</f>
        <v>0</v>
      </c>
      <c r="G123" s="62">
        <f>'5 External Adaptations'!H4</f>
        <v>0</v>
      </c>
      <c r="H123" t="str">
        <f>'5 External Adaptations'!I4</f>
        <v>Not started</v>
      </c>
      <c r="I123">
        <f t="shared" si="4"/>
        <v>0</v>
      </c>
      <c r="J123">
        <f t="shared" si="5"/>
        <v>0</v>
      </c>
    </row>
    <row r="124" spans="1:10" x14ac:dyDescent="0.25">
      <c r="A124" t="str">
        <f>'5 External Adaptations'!A5</f>
        <v>5.03</v>
      </c>
      <c r="B124" t="str">
        <f>'5 External Adaptations'!B5</f>
        <v>xxx</v>
      </c>
      <c r="C124" t="str">
        <f>'5 External Adaptations'!C5</f>
        <v>Company xxx</v>
      </c>
      <c r="D124" t="str">
        <f>'5 External Adaptations'!D5&amp;"-"&amp;'5 External Adaptations'!E5</f>
        <v>-</v>
      </c>
      <c r="E124" t="str">
        <f>'5 External Adaptations'!F5</f>
        <v>&lt; NA &gt;</v>
      </c>
      <c r="F124" s="62">
        <f>'5 External Adaptations'!G5</f>
        <v>0</v>
      </c>
      <c r="G124" s="62">
        <f>'5 External Adaptations'!H5</f>
        <v>0</v>
      </c>
      <c r="H124" t="str">
        <f>'5 External Adaptations'!I5</f>
        <v>Not started</v>
      </c>
      <c r="I124">
        <f t="shared" si="4"/>
        <v>0</v>
      </c>
      <c r="J124">
        <f t="shared" si="5"/>
        <v>0</v>
      </c>
    </row>
    <row r="125" spans="1:10" x14ac:dyDescent="0.25">
      <c r="A125" t="str">
        <f>'5 External Adaptations'!A6</f>
        <v>5.04</v>
      </c>
      <c r="B125" t="str">
        <f>'5 External Adaptations'!B6</f>
        <v>xxx</v>
      </c>
      <c r="C125" t="str">
        <f>'5 External Adaptations'!C6</f>
        <v>Company xxx</v>
      </c>
      <c r="D125" t="str">
        <f>'5 External Adaptations'!D6&amp;"-"&amp;'5 External Adaptations'!E6</f>
        <v>-</v>
      </c>
      <c r="E125" t="str">
        <f>'5 External Adaptations'!F6</f>
        <v>&lt; NA &gt;</v>
      </c>
      <c r="F125" s="62">
        <f>'5 External Adaptations'!G6</f>
        <v>0</v>
      </c>
      <c r="G125" s="62">
        <f>'5 External Adaptations'!H6</f>
        <v>0</v>
      </c>
      <c r="H125" t="str">
        <f>'5 External Adaptations'!I6</f>
        <v>Not started</v>
      </c>
      <c r="I125">
        <f t="shared" si="4"/>
        <v>0</v>
      </c>
      <c r="J125">
        <f t="shared" si="5"/>
        <v>0</v>
      </c>
    </row>
    <row r="126" spans="1:10" x14ac:dyDescent="0.25">
      <c r="A126" t="str">
        <f>'5 External Adaptations'!A7</f>
        <v>5.05</v>
      </c>
      <c r="B126" t="str">
        <f>'5 External Adaptations'!B7</f>
        <v>xxx</v>
      </c>
      <c r="C126" t="str">
        <f>'5 External Adaptations'!C7</f>
        <v>Company xxx</v>
      </c>
      <c r="D126" t="str">
        <f>'5 External Adaptations'!D7&amp;"-"&amp;'5 External Adaptations'!E7</f>
        <v>-</v>
      </c>
      <c r="E126" t="str">
        <f>'5 External Adaptations'!F7</f>
        <v>&lt; NA &gt;</v>
      </c>
      <c r="F126" s="62">
        <f>'5 External Adaptations'!G7</f>
        <v>0</v>
      </c>
      <c r="G126" s="62">
        <f>'5 External Adaptations'!H7</f>
        <v>0</v>
      </c>
      <c r="H126" t="str">
        <f>'5 External Adaptations'!I7</f>
        <v>Not started</v>
      </c>
      <c r="I126">
        <f t="shared" si="4"/>
        <v>0</v>
      </c>
      <c r="J126">
        <f t="shared" si="5"/>
        <v>0</v>
      </c>
    </row>
    <row r="127" spans="1:10" x14ac:dyDescent="0.25">
      <c r="A127" t="str">
        <f>'5 External Adaptations'!A8</f>
        <v>5.06</v>
      </c>
      <c r="B127" t="str">
        <f>'5 External Adaptations'!B8</f>
        <v>xxx</v>
      </c>
      <c r="C127" t="str">
        <f>'5 External Adaptations'!C8</f>
        <v>Company xxx</v>
      </c>
      <c r="D127" t="str">
        <f>'5 External Adaptations'!D8&amp;"-"&amp;'5 External Adaptations'!E8</f>
        <v>-</v>
      </c>
      <c r="E127" t="str">
        <f>'5 External Adaptations'!F8</f>
        <v>&lt; NA &gt;</v>
      </c>
      <c r="F127" s="62">
        <f>'5 External Adaptations'!G8</f>
        <v>0</v>
      </c>
      <c r="G127" s="62">
        <f>'5 External Adaptations'!H8</f>
        <v>0</v>
      </c>
      <c r="H127" t="str">
        <f>'5 External Adaptations'!I8</f>
        <v>Not started</v>
      </c>
      <c r="I127">
        <f t="shared" si="4"/>
        <v>0</v>
      </c>
      <c r="J127">
        <f t="shared" si="5"/>
        <v>0</v>
      </c>
    </row>
    <row r="128" spans="1:10" x14ac:dyDescent="0.25">
      <c r="A128" t="str">
        <f>'5 External Adaptations'!A9</f>
        <v>5.07</v>
      </c>
      <c r="B128" t="str">
        <f>'5 External Adaptations'!B9</f>
        <v>xxx</v>
      </c>
      <c r="C128" t="str">
        <f>'5 External Adaptations'!C9</f>
        <v>Company xxx</v>
      </c>
      <c r="D128" t="str">
        <f>'5 External Adaptations'!D9&amp;"-"&amp;'5 External Adaptations'!E9</f>
        <v>-</v>
      </c>
      <c r="E128" t="str">
        <f>'5 External Adaptations'!F9</f>
        <v>&lt; NA &gt;</v>
      </c>
      <c r="F128" s="62">
        <f>'5 External Adaptations'!G9</f>
        <v>0</v>
      </c>
      <c r="G128" s="62">
        <f>'5 External Adaptations'!H9</f>
        <v>0</v>
      </c>
      <c r="H128" t="str">
        <f>'5 External Adaptations'!I9</f>
        <v>Not started</v>
      </c>
      <c r="I128">
        <f t="shared" si="4"/>
        <v>0</v>
      </c>
      <c r="J128">
        <f t="shared" si="5"/>
        <v>0</v>
      </c>
    </row>
    <row r="129" spans="1:10" x14ac:dyDescent="0.25">
      <c r="A129" t="str">
        <f>'5 External Adaptations'!A10</f>
        <v>5.08</v>
      </c>
      <c r="B129" t="str">
        <f>'5 External Adaptations'!B10</f>
        <v>xxx</v>
      </c>
      <c r="C129" t="str">
        <f>'5 External Adaptations'!C10</f>
        <v>Company xxx</v>
      </c>
      <c r="D129" t="str">
        <f>'5 External Adaptations'!D10&amp;"-"&amp;'5 External Adaptations'!E10</f>
        <v>-</v>
      </c>
      <c r="E129" t="str">
        <f>'5 External Adaptations'!F10</f>
        <v>&lt; NA &gt;</v>
      </c>
      <c r="F129" s="62">
        <f>'5 External Adaptations'!G10</f>
        <v>0</v>
      </c>
      <c r="G129" s="62">
        <f>'5 External Adaptations'!H10</f>
        <v>0</v>
      </c>
      <c r="H129" t="str">
        <f>'5 External Adaptations'!I10</f>
        <v>Not started</v>
      </c>
      <c r="I129">
        <f t="shared" si="4"/>
        <v>0</v>
      </c>
      <c r="J129">
        <f t="shared" si="5"/>
        <v>0</v>
      </c>
    </row>
    <row r="130" spans="1:10" x14ac:dyDescent="0.25">
      <c r="A130" t="str">
        <f>'5 External Adaptations'!A11</f>
        <v>5.09</v>
      </c>
      <c r="B130" t="str">
        <f>'5 External Adaptations'!B11</f>
        <v>xxx</v>
      </c>
      <c r="C130" t="str">
        <f>'5 External Adaptations'!C11</f>
        <v>Company xxx</v>
      </c>
      <c r="D130" t="str">
        <f>'5 External Adaptations'!D11&amp;"-"&amp;'5 External Adaptations'!E11</f>
        <v>-</v>
      </c>
      <c r="E130" t="str">
        <f>'5 External Adaptations'!F11</f>
        <v>&lt; NA &gt;</v>
      </c>
      <c r="F130" s="62">
        <f>'5 External Adaptations'!G11</f>
        <v>0</v>
      </c>
      <c r="G130" s="62">
        <f>'5 External Adaptations'!H11</f>
        <v>0</v>
      </c>
      <c r="H130" t="str">
        <f>'5 External Adaptations'!I11</f>
        <v>Not started</v>
      </c>
      <c r="I130">
        <f t="shared" si="4"/>
        <v>0</v>
      </c>
      <c r="J130">
        <f t="shared" si="5"/>
        <v>0</v>
      </c>
    </row>
    <row r="131" spans="1:10" x14ac:dyDescent="0.25">
      <c r="A131" t="str">
        <f>'5 External Adaptations'!A12</f>
        <v>5.10</v>
      </c>
      <c r="B131" t="str">
        <f>'5 External Adaptations'!B12</f>
        <v>xxx</v>
      </c>
      <c r="C131" t="str">
        <f>'5 External Adaptations'!C12</f>
        <v>Company xxx</v>
      </c>
      <c r="D131" t="str">
        <f>'5 External Adaptations'!D12&amp;"-"&amp;'5 External Adaptations'!E12</f>
        <v>-</v>
      </c>
      <c r="E131" t="str">
        <f>'5 External Adaptations'!F12</f>
        <v>&lt; NA &gt;</v>
      </c>
      <c r="F131" s="62">
        <f>'5 External Adaptations'!G12</f>
        <v>0</v>
      </c>
      <c r="G131" s="62">
        <f>'5 External Adaptations'!H12</f>
        <v>0</v>
      </c>
      <c r="H131" t="str">
        <f>'5 External Adaptations'!I12</f>
        <v>Not started</v>
      </c>
      <c r="I131">
        <f t="shared" ref="I131:I181" si="6">IF(E131="&lt; NA &gt;",0,1)</f>
        <v>0</v>
      </c>
      <c r="J131">
        <f t="shared" ref="J131:J181" si="7">IF(H131="Finished",1,0)</f>
        <v>0</v>
      </c>
    </row>
    <row r="132" spans="1:10" x14ac:dyDescent="0.25">
      <c r="A132" t="str">
        <f>'5 External Adaptations'!A13</f>
        <v>5.11</v>
      </c>
      <c r="B132" t="str">
        <f>'5 External Adaptations'!B13</f>
        <v>xxx</v>
      </c>
      <c r="C132" t="str">
        <f>'5 External Adaptations'!C13</f>
        <v>Company xxx</v>
      </c>
      <c r="D132" t="str">
        <f>'5 External Adaptations'!D13&amp;"-"&amp;'5 External Adaptations'!E13</f>
        <v>-</v>
      </c>
      <c r="E132" t="str">
        <f>'5 External Adaptations'!F13</f>
        <v>&lt; NA &gt;</v>
      </c>
      <c r="F132" s="62">
        <f>'5 External Adaptations'!G13</f>
        <v>0</v>
      </c>
      <c r="G132" s="62">
        <f>'5 External Adaptations'!H13</f>
        <v>0</v>
      </c>
      <c r="H132" t="str">
        <f>'5 External Adaptations'!I13</f>
        <v>Not started</v>
      </c>
      <c r="I132">
        <f t="shared" si="6"/>
        <v>0</v>
      </c>
      <c r="J132">
        <f t="shared" si="7"/>
        <v>0</v>
      </c>
    </row>
    <row r="133" spans="1:10" x14ac:dyDescent="0.25">
      <c r="A133" t="str">
        <f>'5 External Adaptations'!A14</f>
        <v>5.12</v>
      </c>
      <c r="B133" t="str">
        <f>'5 External Adaptations'!B14</f>
        <v>xxx</v>
      </c>
      <c r="C133" t="str">
        <f>'5 External Adaptations'!C14</f>
        <v>Company xxx</v>
      </c>
      <c r="D133" t="str">
        <f>'5 External Adaptations'!D14&amp;"-"&amp;'5 External Adaptations'!E14</f>
        <v>-</v>
      </c>
      <c r="E133" t="str">
        <f>'5 External Adaptations'!F14</f>
        <v>&lt; NA &gt;</v>
      </c>
      <c r="F133" s="62">
        <f>'5 External Adaptations'!G14</f>
        <v>0</v>
      </c>
      <c r="G133" s="62">
        <f>'5 External Adaptations'!H14</f>
        <v>0</v>
      </c>
      <c r="H133" t="str">
        <f>'5 External Adaptations'!I14</f>
        <v>Not started</v>
      </c>
      <c r="I133">
        <f t="shared" si="6"/>
        <v>0</v>
      </c>
      <c r="J133">
        <f t="shared" si="7"/>
        <v>0</v>
      </c>
    </row>
    <row r="134" spans="1:10" x14ac:dyDescent="0.25">
      <c r="A134" t="str">
        <f>'5 External Adaptations'!A15</f>
        <v>5.13</v>
      </c>
      <c r="B134" t="str">
        <f>'5 External Adaptations'!B15</f>
        <v>xxx</v>
      </c>
      <c r="C134" t="str">
        <f>'5 External Adaptations'!C15</f>
        <v>Company xxx</v>
      </c>
      <c r="D134" t="str">
        <f>'5 External Adaptations'!D15&amp;"-"&amp;'5 External Adaptations'!E15</f>
        <v>-</v>
      </c>
      <c r="E134" t="str">
        <f>'5 External Adaptations'!F15</f>
        <v>&lt; NA &gt;</v>
      </c>
      <c r="F134" s="62">
        <f>'5 External Adaptations'!G15</f>
        <v>0</v>
      </c>
      <c r="G134" s="62">
        <f>'5 External Adaptations'!H15</f>
        <v>0</v>
      </c>
      <c r="H134" t="str">
        <f>'5 External Adaptations'!I15</f>
        <v>Not started</v>
      </c>
      <c r="I134">
        <f t="shared" si="6"/>
        <v>0</v>
      </c>
      <c r="J134">
        <f t="shared" si="7"/>
        <v>0</v>
      </c>
    </row>
    <row r="135" spans="1:10" x14ac:dyDescent="0.25">
      <c r="A135" t="str">
        <f>'5 External Adaptations'!A16</f>
        <v>5.14</v>
      </c>
      <c r="B135" t="str">
        <f>'5 External Adaptations'!B16</f>
        <v>xxx</v>
      </c>
      <c r="C135" t="str">
        <f>'5 External Adaptations'!C16</f>
        <v>Company xxx</v>
      </c>
      <c r="D135" t="str">
        <f>'5 External Adaptations'!D16&amp;"-"&amp;'5 External Adaptations'!E16</f>
        <v>-</v>
      </c>
      <c r="E135" t="str">
        <f>'5 External Adaptations'!F16</f>
        <v>&lt; NA &gt;</v>
      </c>
      <c r="F135" s="62">
        <f>'5 External Adaptations'!G16</f>
        <v>0</v>
      </c>
      <c r="G135" s="62">
        <f>'5 External Adaptations'!H16</f>
        <v>0</v>
      </c>
      <c r="H135" t="str">
        <f>'5 External Adaptations'!I16</f>
        <v>Not started</v>
      </c>
      <c r="I135">
        <f t="shared" si="6"/>
        <v>0</v>
      </c>
      <c r="J135">
        <f t="shared" si="7"/>
        <v>0</v>
      </c>
    </row>
    <row r="136" spans="1:10" x14ac:dyDescent="0.25">
      <c r="A136" t="str">
        <f>'5 External Adaptations'!A17</f>
        <v>5.15</v>
      </c>
      <c r="B136" t="str">
        <f>'5 External Adaptations'!B17</f>
        <v>xxx</v>
      </c>
      <c r="C136" t="str">
        <f>'5 External Adaptations'!C17</f>
        <v>Company xxx</v>
      </c>
      <c r="D136" t="str">
        <f>'5 External Adaptations'!D17&amp;"-"&amp;'5 External Adaptations'!E17</f>
        <v>-</v>
      </c>
      <c r="E136" t="str">
        <f>'5 External Adaptations'!F17</f>
        <v>&lt; NA &gt;</v>
      </c>
      <c r="F136" s="62">
        <f>'5 External Adaptations'!G17</f>
        <v>0</v>
      </c>
      <c r="G136" s="62">
        <f>'5 External Adaptations'!H17</f>
        <v>0</v>
      </c>
      <c r="H136" t="str">
        <f>'5 External Adaptations'!I17</f>
        <v>Not started</v>
      </c>
      <c r="I136">
        <f t="shared" si="6"/>
        <v>0</v>
      </c>
      <c r="J136">
        <f t="shared" si="7"/>
        <v>0</v>
      </c>
    </row>
    <row r="137" spans="1:10" x14ac:dyDescent="0.25">
      <c r="A137" t="str">
        <f>'5 External Adaptations'!A18</f>
        <v>5.16</v>
      </c>
      <c r="B137" t="str">
        <f>'5 External Adaptations'!B18</f>
        <v>xxx</v>
      </c>
      <c r="C137" t="str">
        <f>'5 External Adaptations'!C18</f>
        <v>Company xxx</v>
      </c>
      <c r="D137" t="str">
        <f>'5 External Adaptations'!D18&amp;"-"&amp;'5 External Adaptations'!E18</f>
        <v>-</v>
      </c>
      <c r="E137" t="str">
        <f>'5 External Adaptations'!F18</f>
        <v>&lt; NA &gt;</v>
      </c>
      <c r="F137" s="62">
        <f>'5 External Adaptations'!G18</f>
        <v>0</v>
      </c>
      <c r="G137" s="62">
        <f>'5 External Adaptations'!H18</f>
        <v>0</v>
      </c>
      <c r="H137" t="str">
        <f>'5 External Adaptations'!I18</f>
        <v>Not started</v>
      </c>
      <c r="I137">
        <f t="shared" si="6"/>
        <v>0</v>
      </c>
      <c r="J137">
        <f t="shared" si="7"/>
        <v>0</v>
      </c>
    </row>
    <row r="138" spans="1:10" x14ac:dyDescent="0.25">
      <c r="A138" t="str">
        <f>'5 External Adaptations'!A19</f>
        <v>5.17</v>
      </c>
      <c r="B138" t="str">
        <f>'5 External Adaptations'!B19</f>
        <v>xxx</v>
      </c>
      <c r="C138" t="str">
        <f>'5 External Adaptations'!C19</f>
        <v>Company xxx</v>
      </c>
      <c r="D138" t="str">
        <f>'5 External Adaptations'!D19&amp;"-"&amp;'5 External Adaptations'!E19</f>
        <v>-</v>
      </c>
      <c r="E138" t="str">
        <f>'5 External Adaptations'!F19</f>
        <v>&lt; NA &gt;</v>
      </c>
      <c r="F138" s="62">
        <f>'5 External Adaptations'!G19</f>
        <v>0</v>
      </c>
      <c r="G138" s="62">
        <f>'5 External Adaptations'!H19</f>
        <v>0</v>
      </c>
      <c r="H138" t="str">
        <f>'5 External Adaptations'!I19</f>
        <v>Not started</v>
      </c>
      <c r="I138">
        <f t="shared" si="6"/>
        <v>0</v>
      </c>
      <c r="J138">
        <f t="shared" si="7"/>
        <v>0</v>
      </c>
    </row>
    <row r="139" spans="1:10" x14ac:dyDescent="0.25">
      <c r="A139" t="str">
        <f>'5 External Adaptations'!A20</f>
        <v>5.18</v>
      </c>
      <c r="B139" t="str">
        <f>'5 External Adaptations'!B20</f>
        <v>xxx</v>
      </c>
      <c r="C139" t="str">
        <f>'5 External Adaptations'!C20</f>
        <v>Company xxx</v>
      </c>
      <c r="D139" t="str">
        <f>'5 External Adaptations'!D20&amp;"-"&amp;'5 External Adaptations'!E20</f>
        <v>-</v>
      </c>
      <c r="E139" t="str">
        <f>'5 External Adaptations'!F20</f>
        <v>&lt; NA &gt;</v>
      </c>
      <c r="F139" s="62">
        <f>'5 External Adaptations'!G20</f>
        <v>0</v>
      </c>
      <c r="G139" s="62">
        <f>'5 External Adaptations'!H20</f>
        <v>0</v>
      </c>
      <c r="H139" t="str">
        <f>'5 External Adaptations'!I20</f>
        <v>Not started</v>
      </c>
      <c r="I139">
        <f t="shared" si="6"/>
        <v>0</v>
      </c>
      <c r="J139">
        <f t="shared" si="7"/>
        <v>0</v>
      </c>
    </row>
    <row r="140" spans="1:10" x14ac:dyDescent="0.25">
      <c r="A140" t="str">
        <f>'5 External Adaptations'!A21</f>
        <v>5.19</v>
      </c>
      <c r="B140" t="str">
        <f>'5 External Adaptations'!B21</f>
        <v>xxx</v>
      </c>
      <c r="C140" t="str">
        <f>'5 External Adaptations'!C21</f>
        <v>Company xxx</v>
      </c>
      <c r="D140" t="str">
        <f>'5 External Adaptations'!D21&amp;"-"&amp;'5 External Adaptations'!E21</f>
        <v>-</v>
      </c>
      <c r="E140" t="str">
        <f>'5 External Adaptations'!F21</f>
        <v>&lt; NA &gt;</v>
      </c>
      <c r="F140" s="62">
        <f>'5 External Adaptations'!G21</f>
        <v>0</v>
      </c>
      <c r="G140" s="62">
        <f>'5 External Adaptations'!H21</f>
        <v>0</v>
      </c>
      <c r="H140" t="str">
        <f>'5 External Adaptations'!I21</f>
        <v>Not started</v>
      </c>
      <c r="I140">
        <f t="shared" si="6"/>
        <v>0</v>
      </c>
      <c r="J140">
        <f t="shared" si="7"/>
        <v>0</v>
      </c>
    </row>
    <row r="141" spans="1:10" x14ac:dyDescent="0.25">
      <c r="A141" t="str">
        <f>'5 External Adaptations'!A22</f>
        <v>5.20</v>
      </c>
      <c r="B141" t="str">
        <f>'5 External Adaptations'!B22</f>
        <v>xxx</v>
      </c>
      <c r="C141" t="str">
        <f>'5 External Adaptations'!C22</f>
        <v>Company xxx</v>
      </c>
      <c r="D141" t="str">
        <f>'5 External Adaptations'!D22&amp;"-"&amp;'5 External Adaptations'!E22</f>
        <v>-</v>
      </c>
      <c r="E141" t="str">
        <f>'5 External Adaptations'!F22</f>
        <v>&lt; NA &gt;</v>
      </c>
      <c r="F141" s="62">
        <f>'5 External Adaptations'!G22</f>
        <v>0</v>
      </c>
      <c r="G141" s="62">
        <f>'5 External Adaptations'!H22</f>
        <v>0</v>
      </c>
      <c r="H141" t="str">
        <f>'5 External Adaptations'!I22</f>
        <v>Not started</v>
      </c>
      <c r="I141">
        <f t="shared" si="6"/>
        <v>0</v>
      </c>
      <c r="J141">
        <f t="shared" si="7"/>
        <v>0</v>
      </c>
    </row>
    <row r="142" spans="1:10" x14ac:dyDescent="0.25">
      <c r="A142" t="str">
        <f>'5 External Adaptations'!A23</f>
        <v>5.21</v>
      </c>
      <c r="B142" t="str">
        <f>'5 External Adaptations'!B23</f>
        <v>xxx</v>
      </c>
      <c r="C142" t="str">
        <f>'5 External Adaptations'!C23</f>
        <v>Company xxx</v>
      </c>
      <c r="D142" t="str">
        <f>'5 External Adaptations'!D23&amp;"-"&amp;'5 External Adaptations'!E23</f>
        <v>-</v>
      </c>
      <c r="E142" t="str">
        <f>'5 External Adaptations'!F23</f>
        <v>&lt; NA &gt;</v>
      </c>
      <c r="F142" s="62">
        <f>'5 External Adaptations'!G23</f>
        <v>0</v>
      </c>
      <c r="G142" s="62">
        <f>'5 External Adaptations'!H23</f>
        <v>0</v>
      </c>
      <c r="H142" t="str">
        <f>'5 External Adaptations'!I23</f>
        <v>Not started</v>
      </c>
      <c r="I142">
        <f t="shared" si="6"/>
        <v>0</v>
      </c>
      <c r="J142">
        <f t="shared" si="7"/>
        <v>0</v>
      </c>
    </row>
    <row r="143" spans="1:10" x14ac:dyDescent="0.25">
      <c r="A143" t="str">
        <f>'5 External Adaptations'!A24</f>
        <v>5.22</v>
      </c>
      <c r="B143" t="str">
        <f>'5 External Adaptations'!B24</f>
        <v>xxx</v>
      </c>
      <c r="C143" t="str">
        <f>'5 External Adaptations'!C24</f>
        <v>Company xxx</v>
      </c>
      <c r="D143" t="str">
        <f>'5 External Adaptations'!D24&amp;"-"&amp;'5 External Adaptations'!E24</f>
        <v>-</v>
      </c>
      <c r="E143" t="str">
        <f>'5 External Adaptations'!F24</f>
        <v>&lt; NA &gt;</v>
      </c>
      <c r="F143" s="62">
        <f>'5 External Adaptations'!G24</f>
        <v>0</v>
      </c>
      <c r="G143" s="62">
        <f>'5 External Adaptations'!H24</f>
        <v>0</v>
      </c>
      <c r="H143" t="str">
        <f>'5 External Adaptations'!I24</f>
        <v>Not started</v>
      </c>
      <c r="I143">
        <f t="shared" si="6"/>
        <v>0</v>
      </c>
      <c r="J143">
        <f t="shared" si="7"/>
        <v>0</v>
      </c>
    </row>
    <row r="144" spans="1:10" x14ac:dyDescent="0.25">
      <c r="A144" t="str">
        <f>'5 External Adaptations'!A25</f>
        <v>5.23</v>
      </c>
      <c r="B144" t="str">
        <f>'5 External Adaptations'!B25</f>
        <v>xxx</v>
      </c>
      <c r="C144" t="str">
        <f>'5 External Adaptations'!C25</f>
        <v>Company xxx</v>
      </c>
      <c r="D144" t="str">
        <f>'5 External Adaptations'!D25&amp;"-"&amp;'5 External Adaptations'!E25</f>
        <v>-</v>
      </c>
      <c r="E144" t="str">
        <f>'5 External Adaptations'!F25</f>
        <v>&lt; NA &gt;</v>
      </c>
      <c r="F144" s="62">
        <f>'5 External Adaptations'!G25</f>
        <v>0</v>
      </c>
      <c r="G144" s="62">
        <f>'5 External Adaptations'!H25</f>
        <v>0</v>
      </c>
      <c r="H144" t="str">
        <f>'5 External Adaptations'!I25</f>
        <v>Not started</v>
      </c>
      <c r="I144">
        <f t="shared" si="6"/>
        <v>0</v>
      </c>
      <c r="J144">
        <f t="shared" si="7"/>
        <v>0</v>
      </c>
    </row>
    <row r="145" spans="1:10" x14ac:dyDescent="0.25">
      <c r="A145" t="str">
        <f>'5 External Adaptations'!A26</f>
        <v>5.24</v>
      </c>
      <c r="B145" t="str">
        <f>'5 External Adaptations'!B26</f>
        <v>xxx</v>
      </c>
      <c r="C145" t="str">
        <f>'5 External Adaptations'!C26</f>
        <v>Company xxx</v>
      </c>
      <c r="D145" t="str">
        <f>'5 External Adaptations'!D26&amp;"-"&amp;'5 External Adaptations'!E26</f>
        <v>-</v>
      </c>
      <c r="E145" t="str">
        <f>'5 External Adaptations'!F26</f>
        <v>&lt; NA &gt;</v>
      </c>
      <c r="F145" s="62">
        <f>'5 External Adaptations'!G26</f>
        <v>0</v>
      </c>
      <c r="G145" s="62">
        <f>'5 External Adaptations'!H26</f>
        <v>0</v>
      </c>
      <c r="H145" t="str">
        <f>'5 External Adaptations'!I26</f>
        <v>Not started</v>
      </c>
      <c r="I145">
        <f t="shared" si="6"/>
        <v>0</v>
      </c>
      <c r="J145">
        <f t="shared" si="7"/>
        <v>0</v>
      </c>
    </row>
    <row r="146" spans="1:10" x14ac:dyDescent="0.25">
      <c r="A146" t="str">
        <f>'5 External Adaptations'!A27</f>
        <v>5.25</v>
      </c>
      <c r="B146" t="str">
        <f>'5 External Adaptations'!B27</f>
        <v>xxx</v>
      </c>
      <c r="C146" t="str">
        <f>'5 External Adaptations'!C27</f>
        <v>Company xxx</v>
      </c>
      <c r="D146" t="str">
        <f>'5 External Adaptations'!D27&amp;"-"&amp;'5 External Adaptations'!E27</f>
        <v>-</v>
      </c>
      <c r="E146" t="str">
        <f>'5 External Adaptations'!F27</f>
        <v>&lt; NA &gt;</v>
      </c>
      <c r="F146" s="62">
        <f>'5 External Adaptations'!G27</f>
        <v>0</v>
      </c>
      <c r="G146" s="62">
        <f>'5 External Adaptations'!H27</f>
        <v>0</v>
      </c>
      <c r="H146" t="str">
        <f>'5 External Adaptations'!I27</f>
        <v>Not started</v>
      </c>
      <c r="I146">
        <f t="shared" si="6"/>
        <v>0</v>
      </c>
      <c r="J146">
        <f t="shared" si="7"/>
        <v>0</v>
      </c>
    </row>
    <row r="147" spans="1:10" x14ac:dyDescent="0.25">
      <c r="A147" t="str">
        <f>'5 External Adaptations'!A28</f>
        <v>5.26</v>
      </c>
      <c r="B147" t="str">
        <f>'5 External Adaptations'!B28</f>
        <v>xxx</v>
      </c>
      <c r="C147" t="str">
        <f>'5 External Adaptations'!C28</f>
        <v>Company xxx</v>
      </c>
      <c r="D147" t="str">
        <f>'5 External Adaptations'!D28&amp;"-"&amp;'5 External Adaptations'!E28</f>
        <v>-</v>
      </c>
      <c r="E147" t="str">
        <f>'5 External Adaptations'!F28</f>
        <v>&lt; NA &gt;</v>
      </c>
      <c r="F147" s="62">
        <f>'5 External Adaptations'!G28</f>
        <v>0</v>
      </c>
      <c r="G147" s="62">
        <f>'5 External Adaptations'!H28</f>
        <v>0</v>
      </c>
      <c r="H147" t="str">
        <f>'5 External Adaptations'!I28</f>
        <v>Not started</v>
      </c>
      <c r="I147">
        <f t="shared" si="6"/>
        <v>0</v>
      </c>
      <c r="J147">
        <f t="shared" si="7"/>
        <v>0</v>
      </c>
    </row>
    <row r="148" spans="1:10" x14ac:dyDescent="0.25">
      <c r="A148" t="str">
        <f>'5 External Adaptations'!A29</f>
        <v>5.27</v>
      </c>
      <c r="B148" t="str">
        <f>'5 External Adaptations'!B29</f>
        <v>xxx</v>
      </c>
      <c r="C148" t="str">
        <f>'5 External Adaptations'!C29</f>
        <v>Company xxx</v>
      </c>
      <c r="D148" t="str">
        <f>'5 External Adaptations'!D29&amp;"-"&amp;'5 External Adaptations'!E29</f>
        <v>-</v>
      </c>
      <c r="E148" t="str">
        <f>'5 External Adaptations'!F29</f>
        <v>&lt; NA &gt;</v>
      </c>
      <c r="F148" s="62">
        <f>'5 External Adaptations'!G29</f>
        <v>0</v>
      </c>
      <c r="G148" s="62">
        <f>'5 External Adaptations'!H29</f>
        <v>0</v>
      </c>
      <c r="H148" t="str">
        <f>'5 External Adaptations'!I29</f>
        <v>Not started</v>
      </c>
      <c r="I148">
        <f t="shared" si="6"/>
        <v>0</v>
      </c>
      <c r="J148">
        <f t="shared" si="7"/>
        <v>0</v>
      </c>
    </row>
    <row r="149" spans="1:10" x14ac:dyDescent="0.25">
      <c r="A149" t="str">
        <f>'5 External Adaptations'!A30</f>
        <v>5.28</v>
      </c>
      <c r="B149" t="str">
        <f>'5 External Adaptations'!B30</f>
        <v>xxx</v>
      </c>
      <c r="C149" t="str">
        <f>'5 External Adaptations'!C30</f>
        <v>Company xxx</v>
      </c>
      <c r="D149" t="str">
        <f>'5 External Adaptations'!D30&amp;"-"&amp;'5 External Adaptations'!E30</f>
        <v>-</v>
      </c>
      <c r="E149" t="str">
        <f>'5 External Adaptations'!F30</f>
        <v>&lt; NA &gt;</v>
      </c>
      <c r="F149" s="62">
        <f>'5 External Adaptations'!G30</f>
        <v>0</v>
      </c>
      <c r="G149" s="62">
        <f>'5 External Adaptations'!H30</f>
        <v>0</v>
      </c>
      <c r="H149" t="str">
        <f>'5 External Adaptations'!I30</f>
        <v>Not started</v>
      </c>
      <c r="I149">
        <f t="shared" si="6"/>
        <v>0</v>
      </c>
      <c r="J149">
        <f t="shared" si="7"/>
        <v>0</v>
      </c>
    </row>
    <row r="150" spans="1:10" x14ac:dyDescent="0.25">
      <c r="A150" t="str">
        <f>'5 External Adaptations'!A31</f>
        <v>5.29</v>
      </c>
      <c r="B150" t="str">
        <f>'5 External Adaptations'!B31</f>
        <v>xxx</v>
      </c>
      <c r="C150" t="str">
        <f>'5 External Adaptations'!C31</f>
        <v>Company xxx</v>
      </c>
      <c r="D150" t="str">
        <f>'5 External Adaptations'!D31&amp;"-"&amp;'5 External Adaptations'!E31</f>
        <v>-</v>
      </c>
      <c r="E150" t="str">
        <f>'5 External Adaptations'!F31</f>
        <v>&lt; NA &gt;</v>
      </c>
      <c r="F150" s="62">
        <f>'5 External Adaptations'!G31</f>
        <v>0</v>
      </c>
      <c r="G150" s="62">
        <f>'5 External Adaptations'!H31</f>
        <v>0</v>
      </c>
      <c r="H150" t="str">
        <f>'5 External Adaptations'!I31</f>
        <v>Not started</v>
      </c>
      <c r="I150">
        <f t="shared" si="6"/>
        <v>0</v>
      </c>
      <c r="J150">
        <f t="shared" si="7"/>
        <v>0</v>
      </c>
    </row>
    <row r="151" spans="1:10" x14ac:dyDescent="0.25">
      <c r="A151" t="str">
        <f>'5 External Adaptations'!A32</f>
        <v>5.30</v>
      </c>
      <c r="B151" t="str">
        <f>'5 External Adaptations'!B32</f>
        <v>xxx</v>
      </c>
      <c r="C151" t="str">
        <f>'5 External Adaptations'!C32</f>
        <v>Company xxx</v>
      </c>
      <c r="D151" t="str">
        <f>'5 External Adaptations'!D32&amp;"-"&amp;'5 External Adaptations'!E32</f>
        <v>-</v>
      </c>
      <c r="E151" t="str">
        <f>'5 External Adaptations'!F32</f>
        <v>&lt; NA &gt;</v>
      </c>
      <c r="F151" s="62">
        <f>'5 External Adaptations'!G32</f>
        <v>0</v>
      </c>
      <c r="G151" s="62">
        <f>'5 External Adaptations'!H32</f>
        <v>0</v>
      </c>
      <c r="H151" t="str">
        <f>'5 External Adaptations'!I32</f>
        <v>Not started</v>
      </c>
      <c r="I151">
        <f t="shared" si="6"/>
        <v>0</v>
      </c>
      <c r="J151">
        <f t="shared" si="7"/>
        <v>0</v>
      </c>
    </row>
    <row r="152" spans="1:10" x14ac:dyDescent="0.25">
      <c r="A152" t="str">
        <f>'6 Costumized Reports &amp; Document'!A3</f>
        <v>6.01</v>
      </c>
      <c r="B152" t="str">
        <f>'6 Costumized Reports &amp; Document'!B3</f>
        <v>xxx</v>
      </c>
      <c r="C152" t="str">
        <f>'6 Costumized Reports &amp; Document'!C3</f>
        <v>Company xxx</v>
      </c>
      <c r="D152" t="str">
        <f>'6 Costumized Reports &amp; Document'!D3&amp;"-"&amp;'6 Costumized Reports &amp; Document'!E3</f>
        <v>-</v>
      </c>
      <c r="E152" t="str">
        <f>'6 Costumized Reports &amp; Document'!F3</f>
        <v>&lt; NA &gt;</v>
      </c>
      <c r="F152" s="62">
        <f>'6 Costumized Reports &amp; Document'!G3</f>
        <v>0</v>
      </c>
      <c r="G152" s="62">
        <f>'6 Costumized Reports &amp; Document'!H3</f>
        <v>0</v>
      </c>
      <c r="H152" t="str">
        <f>'6 Costumized Reports &amp; Document'!I3</f>
        <v>Not started</v>
      </c>
      <c r="I152">
        <f t="shared" si="6"/>
        <v>0</v>
      </c>
      <c r="J152">
        <f t="shared" si="7"/>
        <v>0</v>
      </c>
    </row>
    <row r="153" spans="1:10" x14ac:dyDescent="0.25">
      <c r="A153" t="str">
        <f>'6 Costumized Reports &amp; Document'!A4</f>
        <v>6.02</v>
      </c>
      <c r="B153" t="str">
        <f>'6 Costumized Reports &amp; Document'!B4</f>
        <v>xxx</v>
      </c>
      <c r="C153" t="str">
        <f>'6 Costumized Reports &amp; Document'!C4</f>
        <v>Company xxx</v>
      </c>
      <c r="D153" t="str">
        <f>'6 Costumized Reports &amp; Document'!D4&amp;"-"&amp;'6 Costumized Reports &amp; Document'!E4</f>
        <v>-</v>
      </c>
      <c r="E153" t="str">
        <f>'6 Costumized Reports &amp; Document'!F4</f>
        <v>&lt; NA &gt;</v>
      </c>
      <c r="F153" s="62">
        <f>'6 Costumized Reports &amp; Document'!G4</f>
        <v>0</v>
      </c>
      <c r="G153" s="62">
        <f>'6 Costumized Reports &amp; Document'!H4</f>
        <v>0</v>
      </c>
      <c r="H153" t="str">
        <f>'6 Costumized Reports &amp; Document'!I4</f>
        <v>Not started</v>
      </c>
      <c r="I153">
        <f t="shared" si="6"/>
        <v>0</v>
      </c>
      <c r="J153">
        <f t="shared" si="7"/>
        <v>0</v>
      </c>
    </row>
    <row r="154" spans="1:10" x14ac:dyDescent="0.25">
      <c r="A154" t="str">
        <f>'6 Costumized Reports &amp; Document'!A5</f>
        <v>6.03</v>
      </c>
      <c r="B154" t="str">
        <f>'6 Costumized Reports &amp; Document'!B5</f>
        <v>xxx</v>
      </c>
      <c r="C154" t="str">
        <f>'6 Costumized Reports &amp; Document'!C5</f>
        <v>Company xxx</v>
      </c>
      <c r="D154" t="str">
        <f>'6 Costumized Reports &amp; Document'!D5&amp;"-"&amp;'6 Costumized Reports &amp; Document'!E5</f>
        <v>-</v>
      </c>
      <c r="E154" t="str">
        <f>'6 Costumized Reports &amp; Document'!F5</f>
        <v>&lt; NA &gt;</v>
      </c>
      <c r="F154" s="62">
        <f>'6 Costumized Reports &amp; Document'!G5</f>
        <v>0</v>
      </c>
      <c r="G154" s="62">
        <f>'6 Costumized Reports &amp; Document'!H5</f>
        <v>0</v>
      </c>
      <c r="H154" t="str">
        <f>'6 Costumized Reports &amp; Document'!I5</f>
        <v>Not started</v>
      </c>
      <c r="I154">
        <f t="shared" si="6"/>
        <v>0</v>
      </c>
      <c r="J154">
        <f t="shared" si="7"/>
        <v>0</v>
      </c>
    </row>
    <row r="155" spans="1:10" x14ac:dyDescent="0.25">
      <c r="A155" t="str">
        <f>'6 Costumized Reports &amp; Document'!A6</f>
        <v>6.04</v>
      </c>
      <c r="B155" t="str">
        <f>'6 Costumized Reports &amp; Document'!B6</f>
        <v>xxx</v>
      </c>
      <c r="C155" t="str">
        <f>'6 Costumized Reports &amp; Document'!C6</f>
        <v>Company xxx</v>
      </c>
      <c r="D155" t="str">
        <f>'6 Costumized Reports &amp; Document'!D6&amp;"-"&amp;'6 Costumized Reports &amp; Document'!E6</f>
        <v>-</v>
      </c>
      <c r="E155" t="str">
        <f>'6 Costumized Reports &amp; Document'!F6</f>
        <v>&lt; NA &gt;</v>
      </c>
      <c r="F155" s="62">
        <f>'6 Costumized Reports &amp; Document'!G6</f>
        <v>0</v>
      </c>
      <c r="G155" s="62">
        <f>'6 Costumized Reports &amp; Document'!H6</f>
        <v>0</v>
      </c>
      <c r="H155" t="str">
        <f>'6 Costumized Reports &amp; Document'!I6</f>
        <v>Not started</v>
      </c>
      <c r="I155">
        <f t="shared" si="6"/>
        <v>0</v>
      </c>
      <c r="J155">
        <f t="shared" si="7"/>
        <v>0</v>
      </c>
    </row>
    <row r="156" spans="1:10" x14ac:dyDescent="0.25">
      <c r="A156" t="str">
        <f>'6 Costumized Reports &amp; Document'!A7</f>
        <v>6.05</v>
      </c>
      <c r="B156" t="str">
        <f>'6 Costumized Reports &amp; Document'!B7</f>
        <v>xxx</v>
      </c>
      <c r="C156" t="str">
        <f>'6 Costumized Reports &amp; Document'!C7</f>
        <v>Company xxx</v>
      </c>
      <c r="D156" t="str">
        <f>'6 Costumized Reports &amp; Document'!D7&amp;"-"&amp;'6 Costumized Reports &amp; Document'!E7</f>
        <v>-</v>
      </c>
      <c r="E156" t="str">
        <f>'6 Costumized Reports &amp; Document'!F7</f>
        <v>&lt; NA &gt;</v>
      </c>
      <c r="F156" s="62">
        <f>'6 Costumized Reports &amp; Document'!G7</f>
        <v>0</v>
      </c>
      <c r="G156" s="62">
        <f>'6 Costumized Reports &amp; Document'!H7</f>
        <v>0</v>
      </c>
      <c r="H156" t="str">
        <f>'6 Costumized Reports &amp; Document'!I7</f>
        <v>Not started</v>
      </c>
      <c r="I156">
        <f t="shared" si="6"/>
        <v>0</v>
      </c>
      <c r="J156">
        <f t="shared" si="7"/>
        <v>0</v>
      </c>
    </row>
    <row r="157" spans="1:10" x14ac:dyDescent="0.25">
      <c r="A157" t="str">
        <f>'6 Costumized Reports &amp; Document'!A8</f>
        <v>6.06</v>
      </c>
      <c r="B157" t="str">
        <f>'6 Costumized Reports &amp; Document'!B8</f>
        <v>xxx</v>
      </c>
      <c r="C157" t="str">
        <f>'6 Costumized Reports &amp; Document'!C8</f>
        <v>Company xxx</v>
      </c>
      <c r="D157" t="str">
        <f>'6 Costumized Reports &amp; Document'!D8&amp;"-"&amp;'6 Costumized Reports &amp; Document'!E8</f>
        <v>-</v>
      </c>
      <c r="E157" t="str">
        <f>'6 Costumized Reports &amp; Document'!F8</f>
        <v>&lt; NA &gt;</v>
      </c>
      <c r="F157" s="62">
        <f>'6 Costumized Reports &amp; Document'!G8</f>
        <v>0</v>
      </c>
      <c r="G157" s="62">
        <f>'6 Costumized Reports &amp; Document'!H8</f>
        <v>0</v>
      </c>
      <c r="H157" t="str">
        <f>'6 Costumized Reports &amp; Document'!I8</f>
        <v>Not started</v>
      </c>
      <c r="I157">
        <f t="shared" si="6"/>
        <v>0</v>
      </c>
      <c r="J157">
        <f t="shared" si="7"/>
        <v>0</v>
      </c>
    </row>
    <row r="158" spans="1:10" x14ac:dyDescent="0.25">
      <c r="A158" t="str">
        <f>'6 Costumized Reports &amp; Document'!A9</f>
        <v>6.07</v>
      </c>
      <c r="B158" t="str">
        <f>'6 Costumized Reports &amp; Document'!B9</f>
        <v>xxx</v>
      </c>
      <c r="C158" t="str">
        <f>'6 Costumized Reports &amp; Document'!C9</f>
        <v>Company xxx</v>
      </c>
      <c r="D158" t="str">
        <f>'6 Costumized Reports &amp; Document'!D9&amp;"-"&amp;'6 Costumized Reports &amp; Document'!E9</f>
        <v>-</v>
      </c>
      <c r="E158" t="str">
        <f>'6 Costumized Reports &amp; Document'!F9</f>
        <v>&lt; NA &gt;</v>
      </c>
      <c r="F158" s="62">
        <f>'6 Costumized Reports &amp; Document'!G9</f>
        <v>0</v>
      </c>
      <c r="G158" s="62">
        <f>'6 Costumized Reports &amp; Document'!H9</f>
        <v>0</v>
      </c>
      <c r="H158" t="str">
        <f>'6 Costumized Reports &amp; Document'!I9</f>
        <v>Not started</v>
      </c>
      <c r="I158">
        <f t="shared" si="6"/>
        <v>0</v>
      </c>
      <c r="J158">
        <f t="shared" si="7"/>
        <v>0</v>
      </c>
    </row>
    <row r="159" spans="1:10" x14ac:dyDescent="0.25">
      <c r="A159" t="str">
        <f>'6 Costumized Reports &amp; Document'!A10</f>
        <v>6.08</v>
      </c>
      <c r="B159" t="str">
        <f>'6 Costumized Reports &amp; Document'!B10</f>
        <v>xxx</v>
      </c>
      <c r="C159" t="str">
        <f>'6 Costumized Reports &amp; Document'!C10</f>
        <v>Company xxx</v>
      </c>
      <c r="D159" t="str">
        <f>'6 Costumized Reports &amp; Document'!D10&amp;"-"&amp;'6 Costumized Reports &amp; Document'!E10</f>
        <v>-</v>
      </c>
      <c r="E159" t="str">
        <f>'6 Costumized Reports &amp; Document'!F10</f>
        <v>&lt; NA &gt;</v>
      </c>
      <c r="F159" s="62">
        <f>'6 Costumized Reports &amp; Document'!G10</f>
        <v>0</v>
      </c>
      <c r="G159" s="62">
        <f>'6 Costumized Reports &amp; Document'!H10</f>
        <v>0</v>
      </c>
      <c r="H159" t="str">
        <f>'6 Costumized Reports &amp; Document'!I10</f>
        <v>Not started</v>
      </c>
      <c r="I159">
        <f t="shared" si="6"/>
        <v>0</v>
      </c>
      <c r="J159">
        <f t="shared" si="7"/>
        <v>0</v>
      </c>
    </row>
    <row r="160" spans="1:10" x14ac:dyDescent="0.25">
      <c r="A160" t="str">
        <f>'6 Costumized Reports &amp; Document'!A11</f>
        <v>6.09</v>
      </c>
      <c r="B160" t="str">
        <f>'6 Costumized Reports &amp; Document'!B11</f>
        <v>xxx</v>
      </c>
      <c r="C160" t="str">
        <f>'6 Costumized Reports &amp; Document'!C11</f>
        <v>Company xxx</v>
      </c>
      <c r="D160" t="str">
        <f>'6 Costumized Reports &amp; Document'!D11&amp;"-"&amp;'6 Costumized Reports &amp; Document'!E11</f>
        <v>-</v>
      </c>
      <c r="E160" t="str">
        <f>'6 Costumized Reports &amp; Document'!F11</f>
        <v>&lt; NA &gt;</v>
      </c>
      <c r="F160" s="62">
        <f>'6 Costumized Reports &amp; Document'!G11</f>
        <v>0</v>
      </c>
      <c r="G160" s="62">
        <f>'6 Costumized Reports &amp; Document'!H11</f>
        <v>0</v>
      </c>
      <c r="H160" t="str">
        <f>'6 Costumized Reports &amp; Document'!I11</f>
        <v>Not started</v>
      </c>
      <c r="I160">
        <f t="shared" si="6"/>
        <v>0</v>
      </c>
      <c r="J160">
        <f t="shared" si="7"/>
        <v>0</v>
      </c>
    </row>
    <row r="161" spans="1:10" x14ac:dyDescent="0.25">
      <c r="A161" t="str">
        <f>'6 Costumized Reports &amp; Document'!A12</f>
        <v>6.10</v>
      </c>
      <c r="B161" t="str">
        <f>'6 Costumized Reports &amp; Document'!B12</f>
        <v>xxx</v>
      </c>
      <c r="C161" t="str">
        <f>'6 Costumized Reports &amp; Document'!C12</f>
        <v>Company xxx</v>
      </c>
      <c r="D161" t="str">
        <f>'6 Costumized Reports &amp; Document'!D12&amp;"-"&amp;'6 Costumized Reports &amp; Document'!E12</f>
        <v>-</v>
      </c>
      <c r="E161" t="str">
        <f>'6 Costumized Reports &amp; Document'!F12</f>
        <v>&lt; NA &gt;</v>
      </c>
      <c r="F161" s="62">
        <f>'6 Costumized Reports &amp; Document'!G12</f>
        <v>0</v>
      </c>
      <c r="G161" s="62">
        <f>'6 Costumized Reports &amp; Document'!H12</f>
        <v>0</v>
      </c>
      <c r="H161" t="str">
        <f>'6 Costumized Reports &amp; Document'!I12</f>
        <v>Not started</v>
      </c>
      <c r="I161">
        <f t="shared" si="6"/>
        <v>0</v>
      </c>
      <c r="J161">
        <f t="shared" si="7"/>
        <v>0</v>
      </c>
    </row>
    <row r="162" spans="1:10" x14ac:dyDescent="0.25">
      <c r="A162" t="str">
        <f>'6 Costumized Reports &amp; Document'!A13</f>
        <v>6.11</v>
      </c>
      <c r="B162" t="str">
        <f>'6 Costumized Reports &amp; Document'!B13</f>
        <v>xxx</v>
      </c>
      <c r="C162" t="str">
        <f>'6 Costumized Reports &amp; Document'!C13</f>
        <v>Company xxx</v>
      </c>
      <c r="D162" t="str">
        <f>'6 Costumized Reports &amp; Document'!D13&amp;"-"&amp;'6 Costumized Reports &amp; Document'!E13</f>
        <v>-</v>
      </c>
      <c r="E162" t="str">
        <f>'6 Costumized Reports &amp; Document'!F13</f>
        <v>&lt; NA &gt;</v>
      </c>
      <c r="F162" s="62">
        <f>'6 Costumized Reports &amp; Document'!G13</f>
        <v>0</v>
      </c>
      <c r="G162" s="62">
        <f>'6 Costumized Reports &amp; Document'!H13</f>
        <v>0</v>
      </c>
      <c r="H162" t="str">
        <f>'6 Costumized Reports &amp; Document'!I13</f>
        <v>Not started</v>
      </c>
      <c r="I162">
        <f t="shared" si="6"/>
        <v>0</v>
      </c>
      <c r="J162">
        <f t="shared" si="7"/>
        <v>0</v>
      </c>
    </row>
    <row r="163" spans="1:10" x14ac:dyDescent="0.25">
      <c r="A163" t="str">
        <f>'6 Costumized Reports &amp; Document'!A14</f>
        <v>6.12</v>
      </c>
      <c r="B163" t="str">
        <f>'6 Costumized Reports &amp; Document'!B14</f>
        <v>xxx</v>
      </c>
      <c r="C163" t="str">
        <f>'6 Costumized Reports &amp; Document'!C14</f>
        <v>Company xxx</v>
      </c>
      <c r="D163" t="str">
        <f>'6 Costumized Reports &amp; Document'!D14&amp;"-"&amp;'6 Costumized Reports &amp; Document'!E14</f>
        <v>-</v>
      </c>
      <c r="E163" t="str">
        <f>'6 Costumized Reports &amp; Document'!F14</f>
        <v>&lt; NA &gt;</v>
      </c>
      <c r="F163" s="62">
        <f>'6 Costumized Reports &amp; Document'!G14</f>
        <v>0</v>
      </c>
      <c r="G163" s="62">
        <f>'6 Costumized Reports &amp; Document'!H14</f>
        <v>0</v>
      </c>
      <c r="H163" t="str">
        <f>'6 Costumized Reports &amp; Document'!I14</f>
        <v>Not started</v>
      </c>
      <c r="I163">
        <f t="shared" si="6"/>
        <v>0</v>
      </c>
      <c r="J163">
        <f t="shared" si="7"/>
        <v>0</v>
      </c>
    </row>
    <row r="164" spans="1:10" x14ac:dyDescent="0.25">
      <c r="A164" t="str">
        <f>'6 Costumized Reports &amp; Document'!A15</f>
        <v>6.13</v>
      </c>
      <c r="B164" t="str">
        <f>'6 Costumized Reports &amp; Document'!B15</f>
        <v>xxx</v>
      </c>
      <c r="C164" t="str">
        <f>'6 Costumized Reports &amp; Document'!C15</f>
        <v>Company xxx</v>
      </c>
      <c r="D164" t="str">
        <f>'6 Costumized Reports &amp; Document'!D15&amp;"-"&amp;'6 Costumized Reports &amp; Document'!E15</f>
        <v>-</v>
      </c>
      <c r="E164" t="str">
        <f>'6 Costumized Reports &amp; Document'!F15</f>
        <v>&lt; NA &gt;</v>
      </c>
      <c r="F164" s="62">
        <f>'6 Costumized Reports &amp; Document'!G15</f>
        <v>0</v>
      </c>
      <c r="G164" s="62">
        <f>'6 Costumized Reports &amp; Document'!H15</f>
        <v>0</v>
      </c>
      <c r="H164" t="str">
        <f>'6 Costumized Reports &amp; Document'!I15</f>
        <v>Not started</v>
      </c>
      <c r="I164">
        <f t="shared" si="6"/>
        <v>0</v>
      </c>
      <c r="J164">
        <f t="shared" si="7"/>
        <v>0</v>
      </c>
    </row>
    <row r="165" spans="1:10" x14ac:dyDescent="0.25">
      <c r="A165" t="str">
        <f>'6 Costumized Reports &amp; Document'!A16</f>
        <v>6.14</v>
      </c>
      <c r="B165" t="str">
        <f>'6 Costumized Reports &amp; Document'!B16</f>
        <v>xxx</v>
      </c>
      <c r="C165" t="str">
        <f>'6 Costumized Reports &amp; Document'!C16</f>
        <v>Company xxx</v>
      </c>
      <c r="D165" t="str">
        <f>'6 Costumized Reports &amp; Document'!D16&amp;"-"&amp;'6 Costumized Reports &amp; Document'!E16</f>
        <v>-</v>
      </c>
      <c r="E165" t="str">
        <f>'6 Costumized Reports &amp; Document'!F16</f>
        <v>&lt; NA &gt;</v>
      </c>
      <c r="F165" s="62">
        <f>'6 Costumized Reports &amp; Document'!G16</f>
        <v>0</v>
      </c>
      <c r="G165" s="62">
        <f>'6 Costumized Reports &amp; Document'!H16</f>
        <v>0</v>
      </c>
      <c r="H165" t="str">
        <f>'6 Costumized Reports &amp; Document'!I16</f>
        <v>Not started</v>
      </c>
      <c r="I165">
        <f t="shared" si="6"/>
        <v>0</v>
      </c>
      <c r="J165">
        <f t="shared" si="7"/>
        <v>0</v>
      </c>
    </row>
    <row r="166" spans="1:10" x14ac:dyDescent="0.25">
      <c r="A166" t="str">
        <f>'6 Costumized Reports &amp; Document'!A17</f>
        <v>6.15</v>
      </c>
      <c r="B166" t="str">
        <f>'6 Costumized Reports &amp; Document'!B17</f>
        <v>xxx</v>
      </c>
      <c r="C166" t="str">
        <f>'6 Costumized Reports &amp; Document'!C17</f>
        <v>Company xxx</v>
      </c>
      <c r="D166" t="str">
        <f>'6 Costumized Reports &amp; Document'!D17&amp;"-"&amp;'6 Costumized Reports &amp; Document'!E17</f>
        <v>-</v>
      </c>
      <c r="E166" t="str">
        <f>'6 Costumized Reports &amp; Document'!F17</f>
        <v>&lt; NA &gt;</v>
      </c>
      <c r="F166" s="62">
        <f>'6 Costumized Reports &amp; Document'!G17</f>
        <v>0</v>
      </c>
      <c r="G166" s="62">
        <f>'6 Costumized Reports &amp; Document'!H17</f>
        <v>0</v>
      </c>
      <c r="H166" t="str">
        <f>'6 Costumized Reports &amp; Document'!I17</f>
        <v>Not started</v>
      </c>
      <c r="I166">
        <f t="shared" si="6"/>
        <v>0</v>
      </c>
      <c r="J166">
        <f t="shared" si="7"/>
        <v>0</v>
      </c>
    </row>
    <row r="167" spans="1:10" x14ac:dyDescent="0.25">
      <c r="A167" t="str">
        <f>'6 Costumized Reports &amp; Document'!A18</f>
        <v>6.16</v>
      </c>
      <c r="B167" t="str">
        <f>'6 Costumized Reports &amp; Document'!B18</f>
        <v>xxx</v>
      </c>
      <c r="C167" t="str">
        <f>'6 Costumized Reports &amp; Document'!C18</f>
        <v>Company xxx</v>
      </c>
      <c r="D167" t="str">
        <f>'6 Costumized Reports &amp; Document'!D18&amp;"-"&amp;'6 Costumized Reports &amp; Document'!E18</f>
        <v>-</v>
      </c>
      <c r="E167" t="str">
        <f>'6 Costumized Reports &amp; Document'!F18</f>
        <v>&lt; NA &gt;</v>
      </c>
      <c r="F167" s="62">
        <f>'6 Costumized Reports &amp; Document'!G18</f>
        <v>0</v>
      </c>
      <c r="G167" s="62">
        <f>'6 Costumized Reports &amp; Document'!H18</f>
        <v>0</v>
      </c>
      <c r="H167" t="str">
        <f>'6 Costumized Reports &amp; Document'!I18</f>
        <v>Not started</v>
      </c>
      <c r="I167">
        <f t="shared" si="6"/>
        <v>0</v>
      </c>
      <c r="J167">
        <f t="shared" si="7"/>
        <v>0</v>
      </c>
    </row>
    <row r="168" spans="1:10" x14ac:dyDescent="0.25">
      <c r="A168" t="str">
        <f>'6 Costumized Reports &amp; Document'!A19</f>
        <v>6.17</v>
      </c>
      <c r="B168" t="str">
        <f>'6 Costumized Reports &amp; Document'!B19</f>
        <v>xxx</v>
      </c>
      <c r="C168" t="str">
        <f>'6 Costumized Reports &amp; Document'!C19</f>
        <v>Company xxx</v>
      </c>
      <c r="D168" t="str">
        <f>'6 Costumized Reports &amp; Document'!D19&amp;"-"&amp;'6 Costumized Reports &amp; Document'!E19</f>
        <v>-</v>
      </c>
      <c r="E168" t="str">
        <f>'6 Costumized Reports &amp; Document'!F19</f>
        <v>&lt; NA &gt;</v>
      </c>
      <c r="F168" s="62">
        <f>'6 Costumized Reports &amp; Document'!G19</f>
        <v>0</v>
      </c>
      <c r="G168" s="62">
        <f>'6 Costumized Reports &amp; Document'!H19</f>
        <v>0</v>
      </c>
      <c r="H168" t="str">
        <f>'6 Costumized Reports &amp; Document'!I19</f>
        <v>Not started</v>
      </c>
      <c r="I168">
        <f t="shared" si="6"/>
        <v>0</v>
      </c>
      <c r="J168">
        <f t="shared" si="7"/>
        <v>0</v>
      </c>
    </row>
    <row r="169" spans="1:10" x14ac:dyDescent="0.25">
      <c r="A169" t="str">
        <f>'6 Costumized Reports &amp; Document'!A20</f>
        <v>6.18</v>
      </c>
      <c r="B169" t="str">
        <f>'6 Costumized Reports &amp; Document'!B20</f>
        <v>xxx</v>
      </c>
      <c r="C169" t="str">
        <f>'6 Costumized Reports &amp; Document'!C20</f>
        <v>Company xxx</v>
      </c>
      <c r="D169" t="str">
        <f>'6 Costumized Reports &amp; Document'!D20&amp;"-"&amp;'6 Costumized Reports &amp; Document'!E20</f>
        <v>-</v>
      </c>
      <c r="E169" t="str">
        <f>'6 Costumized Reports &amp; Document'!F20</f>
        <v>&lt; NA &gt;</v>
      </c>
      <c r="F169" s="62">
        <f>'6 Costumized Reports &amp; Document'!G20</f>
        <v>0</v>
      </c>
      <c r="G169" s="62">
        <f>'6 Costumized Reports &amp; Document'!H20</f>
        <v>0</v>
      </c>
      <c r="H169" t="str">
        <f>'6 Costumized Reports &amp; Document'!I20</f>
        <v>Not started</v>
      </c>
      <c r="I169">
        <f t="shared" si="6"/>
        <v>0</v>
      </c>
      <c r="J169">
        <f t="shared" si="7"/>
        <v>0</v>
      </c>
    </row>
    <row r="170" spans="1:10" x14ac:dyDescent="0.25">
      <c r="A170" t="str">
        <f>'6 Costumized Reports &amp; Document'!A21</f>
        <v>6.19</v>
      </c>
      <c r="B170" t="str">
        <f>'6 Costumized Reports &amp; Document'!B21</f>
        <v>xxx</v>
      </c>
      <c r="C170" t="str">
        <f>'6 Costumized Reports &amp; Document'!C21</f>
        <v>Company xxx</v>
      </c>
      <c r="D170" t="str">
        <f>'6 Costumized Reports &amp; Document'!D21&amp;"-"&amp;'6 Costumized Reports &amp; Document'!E21</f>
        <v>-</v>
      </c>
      <c r="E170" t="str">
        <f>'6 Costumized Reports &amp; Document'!F21</f>
        <v>&lt; NA &gt;</v>
      </c>
      <c r="F170" s="62">
        <f>'6 Costumized Reports &amp; Document'!G21</f>
        <v>0</v>
      </c>
      <c r="G170" s="62">
        <f>'6 Costumized Reports &amp; Document'!H21</f>
        <v>0</v>
      </c>
      <c r="H170" t="str">
        <f>'6 Costumized Reports &amp; Document'!I21</f>
        <v>Not started</v>
      </c>
      <c r="I170">
        <f t="shared" si="6"/>
        <v>0</v>
      </c>
      <c r="J170">
        <f t="shared" si="7"/>
        <v>0</v>
      </c>
    </row>
    <row r="171" spans="1:10" x14ac:dyDescent="0.25">
      <c r="A171" t="str">
        <f>'6 Costumized Reports &amp; Document'!A22</f>
        <v>6.20</v>
      </c>
      <c r="B171" t="str">
        <f>'6 Costumized Reports &amp; Document'!B22</f>
        <v>xxx</v>
      </c>
      <c r="C171" t="str">
        <f>'6 Costumized Reports &amp; Document'!C22</f>
        <v>Company xxx</v>
      </c>
      <c r="D171" t="str">
        <f>'6 Costumized Reports &amp; Document'!D22&amp;"-"&amp;'6 Costumized Reports &amp; Document'!E22</f>
        <v>-</v>
      </c>
      <c r="E171" t="str">
        <f>'6 Costumized Reports &amp; Document'!F22</f>
        <v>&lt; NA &gt;</v>
      </c>
      <c r="F171" s="62">
        <f>'6 Costumized Reports &amp; Document'!G22</f>
        <v>0</v>
      </c>
      <c r="G171" s="62">
        <f>'6 Costumized Reports &amp; Document'!H22</f>
        <v>0</v>
      </c>
      <c r="H171" t="str">
        <f>'6 Costumized Reports &amp; Document'!I22</f>
        <v>Not started</v>
      </c>
      <c r="I171">
        <f t="shared" si="6"/>
        <v>0</v>
      </c>
      <c r="J171">
        <f t="shared" si="7"/>
        <v>0</v>
      </c>
    </row>
    <row r="172" spans="1:10" x14ac:dyDescent="0.25">
      <c r="A172" t="str">
        <f>'6 Costumized Reports &amp; Document'!A23</f>
        <v>6.21</v>
      </c>
      <c r="B172" t="str">
        <f>'6 Costumized Reports &amp; Document'!B23</f>
        <v>xxx</v>
      </c>
      <c r="C172" t="str">
        <f>'6 Costumized Reports &amp; Document'!C23</f>
        <v>Company xxx</v>
      </c>
      <c r="D172" t="str">
        <f>'6 Costumized Reports &amp; Document'!D23&amp;"-"&amp;'6 Costumized Reports &amp; Document'!E23</f>
        <v>-</v>
      </c>
      <c r="E172" t="str">
        <f>'6 Costumized Reports &amp; Document'!F23</f>
        <v>&lt; NA &gt;</v>
      </c>
      <c r="F172" s="62">
        <f>'6 Costumized Reports &amp; Document'!G23</f>
        <v>0</v>
      </c>
      <c r="G172" s="62">
        <f>'6 Costumized Reports &amp; Document'!H23</f>
        <v>0</v>
      </c>
      <c r="H172" t="str">
        <f>'6 Costumized Reports &amp; Document'!I23</f>
        <v>Not started</v>
      </c>
      <c r="I172">
        <f t="shared" si="6"/>
        <v>0</v>
      </c>
      <c r="J172">
        <f t="shared" si="7"/>
        <v>0</v>
      </c>
    </row>
    <row r="173" spans="1:10" x14ac:dyDescent="0.25">
      <c r="A173" t="str">
        <f>'6 Costumized Reports &amp; Document'!A24</f>
        <v>6.22</v>
      </c>
      <c r="B173" t="str">
        <f>'6 Costumized Reports &amp; Document'!B24</f>
        <v>xxx</v>
      </c>
      <c r="C173" t="str">
        <f>'6 Costumized Reports &amp; Document'!C24</f>
        <v>Company xxx</v>
      </c>
      <c r="D173" t="str">
        <f>'6 Costumized Reports &amp; Document'!D24&amp;"-"&amp;'6 Costumized Reports &amp; Document'!E24</f>
        <v>-</v>
      </c>
      <c r="E173" t="str">
        <f>'6 Costumized Reports &amp; Document'!F24</f>
        <v>&lt; NA &gt;</v>
      </c>
      <c r="F173" s="62">
        <f>'6 Costumized Reports &amp; Document'!G24</f>
        <v>0</v>
      </c>
      <c r="G173" s="62">
        <f>'6 Costumized Reports &amp; Document'!H24</f>
        <v>0</v>
      </c>
      <c r="H173" t="str">
        <f>'6 Costumized Reports &amp; Document'!I24</f>
        <v>Not started</v>
      </c>
      <c r="I173">
        <f t="shared" si="6"/>
        <v>0</v>
      </c>
      <c r="J173">
        <f t="shared" si="7"/>
        <v>0</v>
      </c>
    </row>
    <row r="174" spans="1:10" x14ac:dyDescent="0.25">
      <c r="A174" t="str">
        <f>'6 Costumized Reports &amp; Document'!A25</f>
        <v>6.23</v>
      </c>
      <c r="B174" t="str">
        <f>'6 Costumized Reports &amp; Document'!B25</f>
        <v>xxx</v>
      </c>
      <c r="C174" t="str">
        <f>'6 Costumized Reports &amp; Document'!C25</f>
        <v>Company xxx</v>
      </c>
      <c r="D174" t="str">
        <f>'6 Costumized Reports &amp; Document'!D25&amp;"-"&amp;'6 Costumized Reports &amp; Document'!E25</f>
        <v>-</v>
      </c>
      <c r="E174" t="str">
        <f>'6 Costumized Reports &amp; Document'!F25</f>
        <v>&lt; NA &gt;</v>
      </c>
      <c r="F174" s="62">
        <f>'6 Costumized Reports &amp; Document'!G25</f>
        <v>0</v>
      </c>
      <c r="G174" s="62">
        <f>'6 Costumized Reports &amp; Document'!H25</f>
        <v>0</v>
      </c>
      <c r="H174" t="str">
        <f>'6 Costumized Reports &amp; Document'!I25</f>
        <v>Not started</v>
      </c>
      <c r="I174">
        <f t="shared" si="6"/>
        <v>0</v>
      </c>
      <c r="J174">
        <f t="shared" si="7"/>
        <v>0</v>
      </c>
    </row>
    <row r="175" spans="1:10" x14ac:dyDescent="0.25">
      <c r="A175" t="str">
        <f>'6 Costumized Reports &amp; Document'!A26</f>
        <v>6.24</v>
      </c>
      <c r="B175" t="str">
        <f>'6 Costumized Reports &amp; Document'!B26</f>
        <v>xxx</v>
      </c>
      <c r="C175" t="str">
        <f>'6 Costumized Reports &amp; Document'!C26</f>
        <v>Company xxx</v>
      </c>
      <c r="D175" t="str">
        <f>'6 Costumized Reports &amp; Document'!D26&amp;"-"&amp;'6 Costumized Reports &amp; Document'!E26</f>
        <v>-</v>
      </c>
      <c r="E175" t="str">
        <f>'6 Costumized Reports &amp; Document'!F26</f>
        <v>&lt; NA &gt;</v>
      </c>
      <c r="F175" s="62">
        <f>'6 Costumized Reports &amp; Document'!G26</f>
        <v>0</v>
      </c>
      <c r="G175" s="62">
        <f>'6 Costumized Reports &amp; Document'!H26</f>
        <v>0</v>
      </c>
      <c r="H175" t="str">
        <f>'6 Costumized Reports &amp; Document'!I26</f>
        <v>Not started</v>
      </c>
      <c r="I175">
        <f t="shared" si="6"/>
        <v>0</v>
      </c>
      <c r="J175">
        <f t="shared" si="7"/>
        <v>0</v>
      </c>
    </row>
    <row r="176" spans="1:10" x14ac:dyDescent="0.25">
      <c r="A176" t="str">
        <f>'6 Costumized Reports &amp; Document'!A27</f>
        <v>6.25</v>
      </c>
      <c r="B176" t="str">
        <f>'6 Costumized Reports &amp; Document'!B27</f>
        <v>xxx</v>
      </c>
      <c r="C176" t="str">
        <f>'6 Costumized Reports &amp; Document'!C27</f>
        <v>Company xxx</v>
      </c>
      <c r="D176" t="str">
        <f>'6 Costumized Reports &amp; Document'!D27&amp;"-"&amp;'6 Costumized Reports &amp; Document'!E27</f>
        <v>-</v>
      </c>
      <c r="E176" t="str">
        <f>'6 Costumized Reports &amp; Document'!F27</f>
        <v>&lt; NA &gt;</v>
      </c>
      <c r="F176" s="62">
        <f>'6 Costumized Reports &amp; Document'!G27</f>
        <v>0</v>
      </c>
      <c r="G176" s="62">
        <f>'6 Costumized Reports &amp; Document'!H27</f>
        <v>0</v>
      </c>
      <c r="H176" t="str">
        <f>'6 Costumized Reports &amp; Document'!I27</f>
        <v>Not started</v>
      </c>
      <c r="I176">
        <f t="shared" si="6"/>
        <v>0</v>
      </c>
      <c r="J176">
        <f t="shared" si="7"/>
        <v>0</v>
      </c>
    </row>
    <row r="177" spans="1:10" x14ac:dyDescent="0.25">
      <c r="A177" t="str">
        <f>'6 Costumized Reports &amp; Document'!A28</f>
        <v>6.26</v>
      </c>
      <c r="B177" t="str">
        <f>'6 Costumized Reports &amp; Document'!B28</f>
        <v>xxx</v>
      </c>
      <c r="C177" t="str">
        <f>'6 Costumized Reports &amp; Document'!C28</f>
        <v>Company xxx</v>
      </c>
      <c r="D177" t="str">
        <f>'6 Costumized Reports &amp; Document'!D28&amp;"-"&amp;'6 Costumized Reports &amp; Document'!E28</f>
        <v>-</v>
      </c>
      <c r="E177" t="str">
        <f>'6 Costumized Reports &amp; Document'!F28</f>
        <v>&lt; NA &gt;</v>
      </c>
      <c r="F177" s="62">
        <f>'6 Costumized Reports &amp; Document'!G28</f>
        <v>0</v>
      </c>
      <c r="G177" s="62">
        <f>'6 Costumized Reports &amp; Document'!H28</f>
        <v>0</v>
      </c>
      <c r="H177" t="str">
        <f>'6 Costumized Reports &amp; Document'!I28</f>
        <v>Not started</v>
      </c>
      <c r="I177">
        <f t="shared" si="6"/>
        <v>0</v>
      </c>
      <c r="J177">
        <f t="shared" si="7"/>
        <v>0</v>
      </c>
    </row>
    <row r="178" spans="1:10" x14ac:dyDescent="0.25">
      <c r="A178" t="str">
        <f>'6 Costumized Reports &amp; Document'!A29</f>
        <v>6.27</v>
      </c>
      <c r="B178" t="str">
        <f>'6 Costumized Reports &amp; Document'!B29</f>
        <v>xxx</v>
      </c>
      <c r="C178" t="str">
        <f>'6 Costumized Reports &amp; Document'!C29</f>
        <v>Company xxx</v>
      </c>
      <c r="D178" t="str">
        <f>'6 Costumized Reports &amp; Document'!D29&amp;"-"&amp;'6 Costumized Reports &amp; Document'!E29</f>
        <v>-</v>
      </c>
      <c r="E178" t="str">
        <f>'6 Costumized Reports &amp; Document'!F29</f>
        <v>&lt; NA &gt;</v>
      </c>
      <c r="F178" s="62">
        <f>'6 Costumized Reports &amp; Document'!G29</f>
        <v>0</v>
      </c>
      <c r="G178" s="62">
        <f>'6 Costumized Reports &amp; Document'!H29</f>
        <v>0</v>
      </c>
      <c r="H178" t="str">
        <f>'6 Costumized Reports &amp; Document'!I29</f>
        <v>Not started</v>
      </c>
      <c r="I178">
        <f t="shared" si="6"/>
        <v>0</v>
      </c>
      <c r="J178">
        <f t="shared" si="7"/>
        <v>0</v>
      </c>
    </row>
    <row r="179" spans="1:10" x14ac:dyDescent="0.25">
      <c r="A179" t="str">
        <f>'6 Costumized Reports &amp; Document'!A30</f>
        <v>6.28</v>
      </c>
      <c r="B179" t="str">
        <f>'6 Costumized Reports &amp; Document'!B30</f>
        <v>xxx</v>
      </c>
      <c r="C179" t="str">
        <f>'6 Costumized Reports &amp; Document'!C30</f>
        <v>Company xxx</v>
      </c>
      <c r="D179" t="str">
        <f>'6 Costumized Reports &amp; Document'!D30&amp;"-"&amp;'6 Costumized Reports &amp; Document'!E30</f>
        <v>-</v>
      </c>
      <c r="E179" t="str">
        <f>'6 Costumized Reports &amp; Document'!F30</f>
        <v>&lt; NA &gt;</v>
      </c>
      <c r="F179" s="62">
        <f>'6 Costumized Reports &amp; Document'!G30</f>
        <v>0</v>
      </c>
      <c r="G179" s="62">
        <f>'6 Costumized Reports &amp; Document'!H30</f>
        <v>0</v>
      </c>
      <c r="H179" t="str">
        <f>'6 Costumized Reports &amp; Document'!I30</f>
        <v>Not started</v>
      </c>
      <c r="I179">
        <f t="shared" si="6"/>
        <v>0</v>
      </c>
      <c r="J179">
        <f t="shared" si="7"/>
        <v>0</v>
      </c>
    </row>
    <row r="180" spans="1:10" x14ac:dyDescent="0.25">
      <c r="A180" t="str">
        <f>'6 Costumized Reports &amp; Document'!A31</f>
        <v>6.29</v>
      </c>
      <c r="B180" t="str">
        <f>'6 Costumized Reports &amp; Document'!B31</f>
        <v>xxx</v>
      </c>
      <c r="C180" t="str">
        <f>'6 Costumized Reports &amp; Document'!C31</f>
        <v>Company xxx</v>
      </c>
      <c r="D180" t="str">
        <f>'6 Costumized Reports &amp; Document'!D31&amp;"-"&amp;'6 Costumized Reports &amp; Document'!E31</f>
        <v>-</v>
      </c>
      <c r="E180" t="str">
        <f>'6 Costumized Reports &amp; Document'!F31</f>
        <v>&lt; NA &gt;</v>
      </c>
      <c r="F180" s="62">
        <f>'6 Costumized Reports &amp; Document'!G31</f>
        <v>0</v>
      </c>
      <c r="G180" s="62">
        <f>'6 Costumized Reports &amp; Document'!H31</f>
        <v>0</v>
      </c>
      <c r="H180" t="str">
        <f>'6 Costumized Reports &amp; Document'!I31</f>
        <v>Not started</v>
      </c>
      <c r="I180">
        <f t="shared" si="6"/>
        <v>0</v>
      </c>
      <c r="J180">
        <f t="shared" si="7"/>
        <v>0</v>
      </c>
    </row>
    <row r="181" spans="1:10" x14ac:dyDescent="0.25">
      <c r="A181" t="str">
        <f>'6 Costumized Reports &amp; Document'!A32</f>
        <v>6.30</v>
      </c>
      <c r="B181" t="str">
        <f>'6 Costumized Reports &amp; Document'!B32</f>
        <v>xxx</v>
      </c>
      <c r="C181" t="str">
        <f>'6 Costumized Reports &amp; Document'!C32</f>
        <v>Company xxx</v>
      </c>
      <c r="D181" t="str">
        <f>'6 Costumized Reports &amp; Document'!D32&amp;"-"&amp;'6 Costumized Reports &amp; Document'!E32</f>
        <v>-</v>
      </c>
      <c r="E181" t="str">
        <f>'6 Costumized Reports &amp; Document'!F32</f>
        <v>&lt; NA &gt;</v>
      </c>
      <c r="F181" s="62">
        <f>'6 Costumized Reports &amp; Document'!G32</f>
        <v>0</v>
      </c>
      <c r="G181" s="62">
        <f>'6 Costumized Reports &amp; Document'!H32</f>
        <v>0</v>
      </c>
      <c r="H181" t="str">
        <f>'6 Costumized Reports &amp; Document'!I32</f>
        <v>Not started</v>
      </c>
      <c r="I181">
        <f t="shared" si="6"/>
        <v>0</v>
      </c>
      <c r="J181">
        <f t="shared" si="7"/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400-000000000000}">
          <x14:formula1>
            <xm:f>List!$A$2:$A$7</xm:f>
          </x14:formula1>
          <xm:sqref>H2:H1001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9a0ec3-e2fd-4178-9a6d-417d9e75e59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68F25BDA0D545A572938B188BD287" ma:contentTypeVersion="9" ma:contentTypeDescription="Create a new document." ma:contentTypeScope="" ma:versionID="92a8d713788eebefbcd4b6893c3c086d">
  <xsd:schema xmlns:xsd="http://www.w3.org/2001/XMLSchema" xmlns:xs="http://www.w3.org/2001/XMLSchema" xmlns:p="http://schemas.microsoft.com/office/2006/metadata/properties" xmlns:ns2="869a0ec3-e2fd-4178-9a6d-417d9e75e592" targetNamespace="http://schemas.microsoft.com/office/2006/metadata/properties" ma:root="true" ma:fieldsID="2daa4037b182c5a3c53623b33e24075c" ns2:_="">
    <xsd:import namespace="869a0ec3-e2fd-4178-9a6d-417d9e75e5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a0ec3-e2fd-4178-9a6d-417d9e75e5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56B5E-10DD-44D1-94FC-D6FE482A3422}">
  <ds:schemaRefs>
    <ds:schemaRef ds:uri="http://schemas.microsoft.com/office/2006/metadata/properties"/>
    <ds:schemaRef ds:uri="http://schemas.microsoft.com/office/infopath/2007/PartnerControls"/>
    <ds:schemaRef ds:uri="869a0ec3-e2fd-4178-9a6d-417d9e75e592"/>
  </ds:schemaRefs>
</ds:datastoreItem>
</file>

<file path=customXml/itemProps2.xml><?xml version="1.0" encoding="utf-8"?>
<ds:datastoreItem xmlns:ds="http://schemas.openxmlformats.org/officeDocument/2006/customXml" ds:itemID="{4146A002-D85C-43B4-AE54-81C44A71F4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DD7624-6311-4F91-BBDA-68BDFA7C63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a0ec3-e2fd-4178-9a6d-417d9e75e5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12</vt:i4>
      </vt:variant>
    </vt:vector>
  </HeadingPairs>
  <TitlesOfParts>
    <vt:vector size="12" baseType="lpstr">
      <vt:lpstr>Information</vt:lpstr>
      <vt:lpstr>Control Report</vt:lpstr>
      <vt:lpstr>Gantt</vt:lpstr>
      <vt:lpstr>Dashboard</vt:lpstr>
      <vt:lpstr>1 Checkpoints</vt:lpstr>
      <vt:lpstr>2 Custom solutions</vt:lpstr>
      <vt:lpstr>3 Business Intelligence</vt:lpstr>
      <vt:lpstr>4 External Options</vt:lpstr>
      <vt:lpstr>5 External Adaptations</vt:lpstr>
      <vt:lpstr>6 Costumized Reports &amp; Document</vt:lpstr>
      <vt:lpstr>List</vt:lpstr>
      <vt:lpstr>Data_Gantt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Kontrollrapport för affärsprocesser i MONITOR G5</dc:title>
  <dc:subject/>
  <dc:creator>Anders Blank</dc:creator>
  <cp:keywords/>
  <dc:description/>
  <cp:lastModifiedBy>Carolina Englund</cp:lastModifiedBy>
  <cp:revision/>
  <dcterms:created xsi:type="dcterms:W3CDTF">2020-09-23T13:46:04Z</dcterms:created>
  <dcterms:modified xsi:type="dcterms:W3CDTF">2026-10-05T11:36:11Z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0x010100EDB68F25BDA0D545A572938B188BD287</vt:lpwstr>
  </property>
</Properties>
</file>